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Default Extension="tiff" ContentType="image/tiff"/>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613"/>
  <workbookPr showInkAnnotation="0" codeName="ThisWorkbook" autoCompressPictures="0"/>
  <mc:AlternateContent xmlns:mc="http://schemas.openxmlformats.org/markup-compatibility/2006">
    <mc:Choice Requires="x15">
      <x15ac:absPath xmlns:x15ac="http://schemas.microsoft.com/office/spreadsheetml/2010/11/ac" url="/Users/marliekeverweij/Projects/etdataset/nodes_source_analyses/energy/"/>
    </mc:Choice>
  </mc:AlternateContent>
  <xr:revisionPtr revIDLastSave="0" documentId="13_ncr:1_{4F68EB68-7227-964E-AA73-A9CDA0484A59}" xr6:coauthVersionLast="34" xr6:coauthVersionMax="34" xr10:uidLastSave="{00000000-0000-0000-0000-000000000000}"/>
  <bookViews>
    <workbookView xWindow="0" yWindow="460" windowWidth="25600" windowHeight="26820" tabRatio="762" activeTab="4" xr2:uid="{00000000-000D-0000-FFFF-FFFF00000000}"/>
  </bookViews>
  <sheets>
    <sheet name="Cover sheet" sheetId="14" r:id="rId1"/>
    <sheet name="Dashboard" sheetId="12" r:id="rId2"/>
    <sheet name="Research data" sheetId="13" r:id="rId3"/>
    <sheet name="Sources" sheetId="15" r:id="rId4"/>
    <sheet name="Notes" sheetId="20" r:id="rId5"/>
  </sheets>
  <externalReferences>
    <externalReference r:id="rId6"/>
    <externalReference r:id="rId7"/>
    <externalReference r:id="rId8"/>
  </externalReferences>
  <definedNames>
    <definedName name="depr_cap">Notes!#REF!</definedName>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labor_cost">Notes!#REF!</definedName>
    <definedName name="licensing">Notes!#REF!</definedName>
    <definedName name="m2_to_km2">#REF!</definedName>
    <definedName name="non_dep_cap">Notes!#REF!</definedName>
    <definedName name="overhead_GA">Notes!#REF!</definedName>
    <definedName name="sensitivity_06">'[2]Tornado Charts'!$H$48</definedName>
    <definedName name="sensitivity_07">'[3]Tornado Charts'!$I$48</definedName>
    <definedName name="STC">#REF!</definedName>
    <definedName name="STC_insolation">#REF!</definedName>
    <definedName name="tax_insurance">Notes!#REF!</definedName>
    <definedName name="W_to_MW">#REF!</definedName>
    <definedName name="Wp_to_kWp">#REF!</definedName>
    <definedName name="WP_to_MWp">#REF!</definedName>
  </definedNames>
  <calcPr calcId="179017" concurrentManualCount="2"/>
  <extLst>
    <ext xmlns:x14="http://schemas.microsoft.com/office/spreadsheetml/2009/9/main" uri="{79F54976-1DA5-4618-B147-4CDE4B953A38}">
      <x14:workbookPr defaultImageDpi="32767"/>
    </ext>
  </extLst>
</workbook>
</file>

<file path=xl/calcChain.xml><?xml version="1.0" encoding="utf-8"?>
<calcChain xmlns="http://schemas.openxmlformats.org/spreadsheetml/2006/main">
  <c r="G109" i="20" l="1"/>
  <c r="F58" i="20"/>
  <c r="N19" i="13"/>
  <c r="N18" i="13"/>
  <c r="F61" i="20"/>
  <c r="F57" i="20"/>
  <c r="H8" i="13" l="1"/>
  <c r="H28" i="13"/>
  <c r="F47" i="20"/>
  <c r="F48" i="20" s="1"/>
  <c r="G93" i="20"/>
  <c r="G115" i="20" l="1"/>
  <c r="G100" i="20"/>
  <c r="G118" i="20" s="1"/>
  <c r="G119" i="20" s="1"/>
  <c r="F131" i="20" s="1"/>
  <c r="H19" i="13" s="1"/>
  <c r="F22" i="20"/>
  <c r="F23" i="20" l="1"/>
  <c r="J7" i="13"/>
  <c r="H7" i="13" s="1"/>
  <c r="E12" i="12" s="1"/>
  <c r="G120" i="20"/>
  <c r="H21" i="13"/>
  <c r="E21" i="12" s="1"/>
  <c r="E16" i="12"/>
  <c r="E13" i="12"/>
  <c r="H30" i="13"/>
  <c r="E32" i="12" s="1"/>
  <c r="H29" i="13"/>
  <c r="E31" i="12" s="1"/>
  <c r="E30" i="12"/>
  <c r="E20" i="12"/>
  <c r="H12" i="20"/>
  <c r="E23" i="12"/>
  <c r="E22" i="12"/>
  <c r="E24" i="12"/>
  <c r="E25" i="12"/>
  <c r="E15" i="12"/>
  <c r="G121" i="20" l="1"/>
  <c r="H18" i="13" l="1"/>
  <c r="E19" i="12" s="1"/>
  <c r="F130" i="20"/>
  <c r="G123" i="20"/>
  <c r="G124" i="20" s="1"/>
  <c r="G125" i="20" s="1"/>
</calcChain>
</file>

<file path=xl/sharedStrings.xml><?xml version="1.0" encoding="utf-8"?>
<sst xmlns="http://schemas.openxmlformats.org/spreadsheetml/2006/main" count="289" uniqueCount="183">
  <si>
    <t>Source</t>
  </si>
  <si>
    <t>years</t>
  </si>
  <si>
    <t>-</t>
  </si>
  <si>
    <t>Technical lifetime</t>
  </si>
  <si>
    <t>Value</t>
  </si>
  <si>
    <t>Other</t>
  </si>
  <si>
    <t>Initial investment costs</t>
  </si>
  <si>
    <t>Definition</t>
  </si>
  <si>
    <t>Unit</t>
  </si>
  <si>
    <t>Link</t>
  </si>
  <si>
    <t>Cover Sheet</t>
  </si>
  <si>
    <t>Document</t>
  </si>
  <si>
    <t>Country</t>
  </si>
  <si>
    <t>Organization</t>
  </si>
  <si>
    <t>Quintel Intelligence</t>
  </si>
  <si>
    <t>Definition on the sources</t>
  </si>
  <si>
    <t>Type</t>
  </si>
  <si>
    <t>Date published</t>
  </si>
  <si>
    <t>Date retrieved</t>
  </si>
  <si>
    <t>Attribute</t>
  </si>
  <si>
    <t>euro</t>
  </si>
  <si>
    <t>free_co2_factor</t>
  </si>
  <si>
    <t>initial_investment</t>
  </si>
  <si>
    <t>fixed_operation_and_maintenance_costs_per_year</t>
  </si>
  <si>
    <t>technical_lifetime</t>
  </si>
  <si>
    <t>Fixed operational and maintenance costs per year</t>
  </si>
  <si>
    <t>Notes</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</si>
  <si>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</si>
  <si>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</si>
  <si>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</si>
  <si>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</si>
  <si>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</si>
  <si>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</si>
  <si>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</si>
  <si>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</si>
  <si>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</si>
  <si>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</si>
  <si>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</si>
  <si>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</si>
  <si>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</si>
  <si>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</si>
  <si>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</si>
  <si>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Author</t>
  </si>
  <si>
    <t>Costs</t>
  </si>
  <si>
    <t>Cost</t>
  </si>
  <si>
    <t>Technical</t>
  </si>
  <si>
    <t>Comments</t>
  </si>
  <si>
    <t>Subject year</t>
  </si>
  <si>
    <t>ETM Library URL</t>
  </si>
  <si>
    <t>Efficiency</t>
  </si>
  <si>
    <t>Values</t>
  </si>
  <si>
    <t>euro/yr</t>
  </si>
  <si>
    <t>Exchange rate</t>
  </si>
  <si>
    <t>Date</t>
  </si>
  <si>
    <t>dollar_per_euro</t>
  </si>
  <si>
    <t>USD/EUR</t>
  </si>
  <si>
    <t>Running Month Average</t>
  </si>
  <si>
    <t>http://www.ecb.europa.eu/stats/exchange/eurofxref/html/eurofxref-graph-usd.en.html</t>
  </si>
  <si>
    <t>Page</t>
  </si>
  <si>
    <t>MW</t>
  </si>
  <si>
    <t>USD/eur</t>
  </si>
  <si>
    <t>availability</t>
  </si>
  <si>
    <t>forecasting_error</t>
  </si>
  <si>
    <t>part_load_efficiency_penalty</t>
  </si>
  <si>
    <t>part_load_operating_point</t>
  </si>
  <si>
    <t>peak_load_units_present</t>
  </si>
  <si>
    <t>euro/FLH</t>
  </si>
  <si>
    <t>wacc</t>
  </si>
  <si>
    <t>%</t>
  </si>
  <si>
    <t>Weighted average cost of capita</t>
  </si>
  <si>
    <t>takes_part_in_ets</t>
  </si>
  <si>
    <t>yes=1, no=0</t>
  </si>
  <si>
    <t>land_use_per_unit</t>
  </si>
  <si>
    <t>km2</t>
  </si>
  <si>
    <t>construction_time</t>
  </si>
  <si>
    <t xml:space="preserve">Construction time of the plant </t>
  </si>
  <si>
    <t>Technical lifetime of the plant</t>
  </si>
  <si>
    <t>hours_prep_nl</t>
  </si>
  <si>
    <t>hours_prod_nl</t>
  </si>
  <si>
    <t>hours_place_nl</t>
  </si>
  <si>
    <t>hours_maint_nl</t>
  </si>
  <si>
    <t>hours_remov_nl</t>
  </si>
  <si>
    <t>Land use of plant</t>
  </si>
  <si>
    <t>Construction time</t>
  </si>
  <si>
    <t xml:space="preserve">         Initial investment costs </t>
  </si>
  <si>
    <t xml:space="preserve">        Fixed operational and maintenance costs </t>
  </si>
  <si>
    <t xml:space="preserve">        Variable operational and maintenance costs</t>
  </si>
  <si>
    <t>FLH</t>
  </si>
  <si>
    <t>USD-euro conversion ratio</t>
  </si>
  <si>
    <t>euro/flh</t>
  </si>
  <si>
    <r>
      <t xml:space="preserve">Variable operation and maintenance costs per </t>
    </r>
    <r>
      <rPr>
        <sz val="12"/>
        <color theme="1"/>
        <rFont val="Calibri"/>
        <family val="2"/>
        <scheme val="minor"/>
      </rPr>
      <t>flh</t>
    </r>
  </si>
  <si>
    <t>Full load hours</t>
  </si>
  <si>
    <t>full_load_hours</t>
  </si>
  <si>
    <t>ccs_investment</t>
  </si>
  <si>
    <t>CCS investment costs</t>
  </si>
  <si>
    <t>cost_of_installing</t>
  </si>
  <si>
    <t>Installation costs</t>
  </si>
  <si>
    <t>Decommissioning costs</t>
  </si>
  <si>
    <t>variable_operation_and_maintenance_costs_for_ccs_per_full_load_hour</t>
  </si>
  <si>
    <t>Variable operational and maintenance costs for ccs per flh</t>
  </si>
  <si>
    <t>decommissioning_costs</t>
  </si>
  <si>
    <t>MJ/kg</t>
  </si>
  <si>
    <t>energy density hydrogen</t>
  </si>
  <si>
    <t>TBA</t>
  </si>
  <si>
    <t>Assumption</t>
  </si>
  <si>
    <t>and</t>
  </si>
  <si>
    <t>08D_H2A_Refueling_Station_Analysis_Model_(HRSAM)_Version_1.1</t>
  </si>
  <si>
    <t>Calculated by ETM</t>
  </si>
  <si>
    <t>typical_input_capacity</t>
  </si>
  <si>
    <t>Typical input capacity</t>
  </si>
  <si>
    <t>variable_operation_and_maintenance_costs_per_full_load_hour</t>
  </si>
  <si>
    <r>
      <t>decommi</t>
    </r>
    <r>
      <rPr>
        <sz val="12"/>
        <color theme="1"/>
        <rFont val="Calibri"/>
        <family val="2"/>
        <scheme val="minor"/>
      </rPr>
      <t>s</t>
    </r>
    <r>
      <rPr>
        <sz val="12"/>
        <color theme="1"/>
        <rFont val="Calibri"/>
        <family val="2"/>
        <scheme val="minor"/>
      </rPr>
      <t>sioning_costs</t>
    </r>
  </si>
  <si>
    <t>DOE</t>
  </si>
  <si>
    <t>http://www.sciencedirect.com/science/article/pii/S0360544214008573</t>
  </si>
  <si>
    <t>http://refman.et-model.com/publications/2035</t>
  </si>
  <si>
    <t>Quintel Definition</t>
  </si>
  <si>
    <t>p.12</t>
  </si>
  <si>
    <t>http://www.afdc.energy.gov/uploads/publication/cng_infrastructure_costs.pdf</t>
  </si>
  <si>
    <t>For reference only, contrains similar values:</t>
  </si>
  <si>
    <t>energy_compressor_hydrogen</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</si>
  <si>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</si>
  <si>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output.hydrogen</t>
  </si>
  <si>
    <t>Marlieke Verweij</t>
  </si>
  <si>
    <t>energy_transport_compressed_hydrogen_trucks</t>
  </si>
  <si>
    <t>full load hours</t>
  </si>
  <si>
    <t>Australia</t>
  </si>
  <si>
    <t>Hydrogen-Based Energy Conversion - SBC Energy Institute</t>
  </si>
  <si>
    <t>SBC</t>
  </si>
  <si>
    <t>input_capacity</t>
  </si>
  <si>
    <t>output.loss</t>
  </si>
  <si>
    <t>MWh</t>
  </si>
  <si>
    <t>Efficiency of terminal</t>
  </si>
  <si>
    <t>Efficiency of truck</t>
  </si>
  <si>
    <t>Hydrogen_Delivery_Scenario_Analysis_Model (HDSAM)</t>
  </si>
  <si>
    <t>Compressor</t>
  </si>
  <si>
    <t>Other plant-related costs</t>
  </si>
  <si>
    <t>Compressor - labor</t>
  </si>
  <si>
    <t>Compressor - other</t>
  </si>
  <si>
    <t>Other plant - labor</t>
  </si>
  <si>
    <t>Other plant - other</t>
  </si>
  <si>
    <t>O&amp;M costs (per year)</t>
  </si>
  <si>
    <t>Investment costs (total)</t>
  </si>
  <si>
    <t>$</t>
  </si>
  <si>
    <t>Total O&amp;M per kg H2 per year</t>
  </si>
  <si>
    <t>Total investment costs per kg H2 per year</t>
  </si>
  <si>
    <t>H2 terminal costs</t>
  </si>
  <si>
    <t>H2 truck/trailer costs</t>
  </si>
  <si>
    <t>Tractor investment</t>
  </si>
  <si>
    <t>Trailer investment</t>
  </si>
  <si>
    <t>Real fixed charge rate</t>
  </si>
  <si>
    <t>Net hydrogen deliverd by H2 terminal/truck combi</t>
  </si>
  <si>
    <t>Tractor labor</t>
  </si>
  <si>
    <t>Tractor other O&amp;M</t>
  </si>
  <si>
    <t>Trailer other O&amp;M</t>
  </si>
  <si>
    <t>Yearly O&amp;M per kg H2</t>
  </si>
  <si>
    <t>Yearly investment per kg H2</t>
  </si>
  <si>
    <t>Real Fixed Charge Rate</t>
  </si>
  <si>
    <t>Total cost per kg h2 per year</t>
  </si>
  <si>
    <t>Total cost per mj h2 per year</t>
  </si>
  <si>
    <t>Total cost per mwh h2 per year</t>
  </si>
  <si>
    <t>Set taxes to 0 (ETM calculates national costs, hence disregards taxes)</t>
  </si>
  <si>
    <t>NOTE: this node combines truck, trailer and H2 terminal. All have a different technical lifetime. The lifetime of the compressor is taken here, but since costs are calculated per year (taking into account the different technical lifetimes of the assets), the lifetime doesn't matter too much</t>
  </si>
  <si>
    <t>Assumed truck capacity (to ensure number of units equals number of trucks delivering hydrogen (2 deliveries of 1 MW throughput per day, total 48 mwh of h2 per truck per day)</t>
  </si>
  <si>
    <t>Hydrogen delivered per truck per day</t>
  </si>
  <si>
    <t>Hydrogen delivered per truck per year</t>
  </si>
  <si>
    <t>Hydrogen k2 delivered per truck per year</t>
  </si>
  <si>
    <t>kg h2 per truck per year</t>
  </si>
  <si>
    <t>per truck (48 MWh kg H2 per day)</t>
  </si>
  <si>
    <t>SBC Factbook, p.79</t>
  </si>
  <si>
    <t>US Department of Energy - Hydrogen_Delivery_Scenario_Analysis_Model (HDSAM)</t>
  </si>
  <si>
    <t>https://www.hydrogen.energy.gov/h2a_delivery.html</t>
  </si>
  <si>
    <t>Quintel assumption</t>
  </si>
  <si>
    <t>Road2HyCom - Technology pathways and carbon balance</t>
  </si>
  <si>
    <t>total ownership costs</t>
  </si>
  <si>
    <t>euro/kg compressed h2</t>
  </si>
  <si>
    <t>euro/year</t>
  </si>
  <si>
    <t>total operating costs</t>
  </si>
  <si>
    <t>very expensive!?!</t>
  </si>
  <si>
    <t>Roads2Hy</t>
  </si>
  <si>
    <t>investment_costs</t>
  </si>
  <si>
    <t>Roads2HyCom - Technology pathways and carbon balance</t>
  </si>
  <si>
    <t>01/20/2009</t>
  </si>
  <si>
    <t>http://s3.amazonaws.com/zanran_storage/www.roads2hy.com/ContentPages/2498021066.pdf</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</si>
</sst>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0.0"/>
    <numFmt numFmtId="165" formatCode="0.000"/>
    <numFmt numFmtId="166" formatCode="0.0000"/>
    <numFmt numFmtId="167" formatCode="0.00000"/>
    <numFmt numFmtId="168" formatCode="#,##0.000"/>
    <numFmt numFmtId="169" formatCode="#,##0.0000"/>
  </numFmts>
  <fonts count="45">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sz val="12"/>
      <name val="Calibri"/>
      <family val="2"/>
      <scheme val="minor"/>
    </font>
    <font>
      <b/>
      <sz val="12"/>
      <name val="Calibri"/>
      <family val="2"/>
      <scheme val="minor"/>
    </font>
    <font>
      <i/>
      <sz val="12"/>
      <color theme="1"/>
      <name val="Calibri"/>
      <family val="2"/>
      <scheme val="minor"/>
    </font>
    <font>
      <sz val="12"/>
      <color rgb="FF000000"/>
      <name val="Calibri"/>
      <family val="2"/>
    </font>
    <font>
      <sz val="8"/>
      <name val="Lettertype hoofdtekst"/>
      <family val="2"/>
    </font>
    <font>
      <sz val="10"/>
      <name val="Arial"/>
      <family val="2"/>
    </font>
    <font>
      <b/>
      <sz val="12"/>
      <color rgb="FF000000"/>
      <name val="Calibri"/>
      <family val="2"/>
    </font>
    <font>
      <b/>
      <sz val="14"/>
      <color rgb="FF000000"/>
      <name val="Calibri"/>
      <family val="2"/>
    </font>
    <font>
      <sz val="12"/>
      <color rgb="FF000000"/>
      <name val="Lettertype hoofdtekst"/>
      <family val="2"/>
    </font>
    <font>
      <sz val="12"/>
      <name val="Calibri"/>
      <family val="2"/>
    </font>
    <font>
      <b/>
      <sz val="12"/>
      <name val="Calibri"/>
      <family val="2"/>
      <scheme val="minor"/>
    </font>
    <font>
      <sz val="12"/>
      <name val="Calibri"/>
      <family val="2"/>
      <scheme val="minor"/>
    </font>
    <font>
      <i/>
      <sz val="12"/>
      <name val="Calibri"/>
      <family val="2"/>
      <scheme val="minor"/>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
      <patternFill patternType="solid">
        <fgColor rgb="FFFFFFFF"/>
        <bgColor rgb="FF000000"/>
      </patternFill>
    </fill>
  </fills>
  <borders count="21">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s>
  <cellStyleXfs count="648">
    <xf numFmtId="0" fontId="0" fillId="0" borderId="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37" fillId="0" borderId="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xf numFmtId="0" fontId="26" fillId="0" borderId="0" applyNumberFormat="0" applyFill="0" applyBorder="0" applyAlignment="0" applyProtection="0"/>
    <xf numFmtId="0" fontId="25" fillId="0" borderId="0" applyNumberFormat="0" applyFill="0" applyBorder="0" applyAlignment="0" applyProtection="0"/>
  </cellStyleXfs>
  <cellXfs count="212">
    <xf numFmtId="0" fontId="0" fillId="0" borderId="0" xfId="0"/>
    <xf numFmtId="0" fontId="28" fillId="3" borderId="7" xfId="0" applyFont="1" applyFill="1" applyBorder="1"/>
    <xf numFmtId="0" fontId="29" fillId="3" borderId="17" xfId="0" applyFont="1" applyFill="1" applyBorder="1"/>
    <xf numFmtId="0" fontId="28" fillId="3" borderId="13" xfId="0" applyFont="1" applyFill="1" applyBorder="1"/>
    <xf numFmtId="0" fontId="30" fillId="3" borderId="7" xfId="0" applyFont="1" applyFill="1" applyBorder="1" applyAlignment="1">
      <alignment vertical="center"/>
    </xf>
    <xf numFmtId="49" fontId="28" fillId="2" borderId="8" xfId="0" applyNumberFormat="1" applyFont="1" applyFill="1" applyBorder="1" applyAlignment="1">
      <alignment horizontal="left"/>
    </xf>
    <xf numFmtId="0" fontId="30" fillId="3" borderId="1" xfId="0" applyFont="1" applyFill="1" applyBorder="1" applyAlignment="1">
      <alignment vertical="center"/>
    </xf>
    <xf numFmtId="0" fontId="28" fillId="3" borderId="14" xfId="0" applyFont="1" applyFill="1" applyBorder="1"/>
    <xf numFmtId="0" fontId="28" fillId="3" borderId="0" xfId="0" applyFont="1" applyFill="1" applyBorder="1"/>
    <xf numFmtId="0" fontId="27" fillId="2" borderId="0" xfId="0" applyNumberFormat="1" applyFont="1" applyFill="1" applyBorder="1" applyAlignment="1" applyProtection="1">
      <alignment vertical="center"/>
    </xf>
    <xf numFmtId="1" fontId="27" fillId="2" borderId="0" xfId="0" applyNumberFormat="1" applyFont="1" applyFill="1" applyBorder="1" applyAlignment="1" applyProtection="1">
      <alignment horizontal="right" vertical="center"/>
    </xf>
    <xf numFmtId="2" fontId="27" fillId="2" borderId="0" xfId="0" applyNumberFormat="1" applyFont="1" applyFill="1" applyBorder="1" applyAlignment="1" applyProtection="1">
      <alignment horizontal="right" vertical="center"/>
    </xf>
    <xf numFmtId="0" fontId="27" fillId="0" borderId="0" xfId="0" applyNumberFormat="1" applyFont="1" applyFill="1" applyBorder="1" applyAlignment="1" applyProtection="1">
      <alignment horizontal="left" vertical="center"/>
    </xf>
    <xf numFmtId="0" fontId="27" fillId="2" borderId="0" xfId="0" applyFont="1" applyFill="1" applyBorder="1"/>
    <xf numFmtId="0" fontId="27" fillId="2" borderId="5" xfId="0" applyFont="1" applyFill="1" applyBorder="1"/>
    <xf numFmtId="0" fontId="27" fillId="2" borderId="9" xfId="0" applyFont="1" applyFill="1" applyBorder="1"/>
    <xf numFmtId="0" fontId="27" fillId="0" borderId="9" xfId="0" applyFont="1" applyFill="1" applyBorder="1"/>
    <xf numFmtId="0" fontId="29" fillId="0" borderId="9" xfId="0" applyFont="1" applyFill="1" applyBorder="1"/>
    <xf numFmtId="49" fontId="27" fillId="2" borderId="0" xfId="0" applyNumberFormat="1" applyFont="1" applyFill="1" applyBorder="1"/>
    <xf numFmtId="49" fontId="27" fillId="2" borderId="9" xfId="0" applyNumberFormat="1" applyFont="1" applyFill="1" applyBorder="1"/>
    <xf numFmtId="0" fontId="27" fillId="2" borderId="4" xfId="0" applyFont="1" applyFill="1" applyBorder="1"/>
    <xf numFmtId="0" fontId="29" fillId="0" borderId="0" xfId="0" applyFont="1" applyFill="1" applyBorder="1"/>
    <xf numFmtId="0" fontId="24" fillId="2" borderId="0" xfId="0" applyFont="1" applyFill="1" applyBorder="1"/>
    <xf numFmtId="0" fontId="28" fillId="0" borderId="0" xfId="0" applyFont="1" applyFill="1" applyBorder="1"/>
    <xf numFmtId="0" fontId="27" fillId="0" borderId="16" xfId="0" applyFont="1" applyFill="1" applyBorder="1"/>
    <xf numFmtId="0" fontId="27" fillId="2" borderId="6" xfId="0" applyFont="1" applyFill="1" applyBorder="1"/>
    <xf numFmtId="0" fontId="27" fillId="2" borderId="0" xfId="0" applyFont="1" applyFill="1"/>
    <xf numFmtId="0" fontId="28" fillId="3" borderId="17" xfId="0" applyFont="1" applyFill="1" applyBorder="1"/>
    <xf numFmtId="0" fontId="28" fillId="3" borderId="2" xfId="0" applyFont="1" applyFill="1" applyBorder="1"/>
    <xf numFmtId="0" fontId="24" fillId="2" borderId="2" xfId="0" applyFont="1" applyFill="1" applyBorder="1"/>
    <xf numFmtId="0" fontId="31" fillId="3" borderId="0" xfId="0" applyFont="1" applyFill="1" applyBorder="1"/>
    <xf numFmtId="0" fontId="24" fillId="2" borderId="7" xfId="0" applyFont="1" applyFill="1" applyBorder="1"/>
    <xf numFmtId="0" fontId="27" fillId="0" borderId="0" xfId="0" applyFont="1" applyFill="1" applyBorder="1"/>
    <xf numFmtId="0" fontId="29" fillId="3" borderId="0" xfId="0" applyFont="1" applyFill="1" applyBorder="1"/>
    <xf numFmtId="0" fontId="27" fillId="2" borderId="0" xfId="0" applyNumberFormat="1" applyFont="1" applyFill="1" applyBorder="1" applyAlignment="1" applyProtection="1">
      <alignment horizontal="left" vertical="center"/>
    </xf>
    <xf numFmtId="0" fontId="23" fillId="2" borderId="0" xfId="0" applyFont="1" applyFill="1"/>
    <xf numFmtId="0" fontId="23" fillId="2" borderId="0" xfId="0" applyFont="1" applyFill="1" applyBorder="1"/>
    <xf numFmtId="0" fontId="23" fillId="2" borderId="3" xfId="0" applyFont="1" applyFill="1" applyBorder="1"/>
    <xf numFmtId="0" fontId="23" fillId="2" borderId="15" xfId="0" applyFont="1" applyFill="1" applyBorder="1"/>
    <xf numFmtId="0" fontId="23" fillId="0" borderId="0" xfId="0" applyFont="1" applyFill="1" applyBorder="1"/>
    <xf numFmtId="0" fontId="23" fillId="2" borderId="6" xfId="0" applyFont="1" applyFill="1" applyBorder="1"/>
    <xf numFmtId="164" fontId="23" fillId="2" borderId="18" xfId="0" applyNumberFormat="1" applyFont="1" applyFill="1" applyBorder="1"/>
    <xf numFmtId="0" fontId="22" fillId="2" borderId="0" xfId="0" applyFont="1" applyFill="1"/>
    <xf numFmtId="0" fontId="22" fillId="2" borderId="3" xfId="0" applyFont="1" applyFill="1" applyBorder="1"/>
    <xf numFmtId="0" fontId="22" fillId="2" borderId="4" xfId="0" applyFont="1" applyFill="1" applyBorder="1"/>
    <xf numFmtId="0" fontId="22" fillId="2" borderId="6" xfId="0" applyFont="1" applyFill="1" applyBorder="1"/>
    <xf numFmtId="0" fontId="22" fillId="2" borderId="0" xfId="0" applyFont="1" applyFill="1" applyBorder="1"/>
    <xf numFmtId="165" fontId="22" fillId="0" borderId="0" xfId="0" applyNumberFormat="1" applyFont="1" applyFill="1" applyBorder="1" applyAlignment="1" applyProtection="1">
      <alignment vertical="center"/>
    </xf>
    <xf numFmtId="0" fontId="22" fillId="0" borderId="0" xfId="0" applyFont="1" applyFill="1"/>
    <xf numFmtId="2" fontId="22" fillId="2" borderId="0" xfId="0" applyNumberFormat="1" applyFont="1" applyFill="1" applyBorder="1" applyAlignment="1" applyProtection="1">
      <alignment horizontal="right" vertical="center"/>
    </xf>
    <xf numFmtId="10" fontId="22" fillId="2" borderId="0" xfId="0" applyNumberFormat="1" applyFont="1" applyFill="1" applyBorder="1" applyAlignment="1" applyProtection="1">
      <alignment horizontal="left" vertical="center" indent="2"/>
    </xf>
    <xf numFmtId="0" fontId="22" fillId="0" borderId="0" xfId="0" applyNumberFormat="1" applyFont="1" applyFill="1" applyBorder="1" applyAlignment="1" applyProtection="1">
      <alignment horizontal="left" vertical="center" indent="2"/>
    </xf>
    <xf numFmtId="2" fontId="22" fillId="2" borderId="18" xfId="0" applyNumberFormat="1" applyFont="1" applyFill="1" applyBorder="1"/>
    <xf numFmtId="0" fontId="21" fillId="0" borderId="0" xfId="0" applyFont="1" applyFill="1"/>
    <xf numFmtId="1" fontId="22" fillId="2" borderId="0" xfId="0" applyNumberFormat="1" applyFont="1" applyFill="1" applyBorder="1" applyAlignment="1" applyProtection="1">
      <alignment horizontal="right" vertical="center"/>
    </xf>
    <xf numFmtId="0" fontId="20" fillId="0" borderId="0" xfId="0" applyFont="1" applyFill="1"/>
    <xf numFmtId="0" fontId="19" fillId="0" borderId="0" xfId="0" applyFont="1" applyFill="1"/>
    <xf numFmtId="0" fontId="18" fillId="2" borderId="0" xfId="0" applyFont="1" applyFill="1" applyBorder="1"/>
    <xf numFmtId="0" fontId="18" fillId="2" borderId="0" xfId="0" applyFont="1" applyFill="1"/>
    <xf numFmtId="0" fontId="18" fillId="2" borderId="3" xfId="0" applyFont="1" applyFill="1" applyBorder="1"/>
    <xf numFmtId="0" fontId="18" fillId="2" borderId="4" xfId="0" applyFont="1" applyFill="1" applyBorder="1"/>
    <xf numFmtId="0" fontId="18" fillId="2" borderId="6" xfId="0" applyFont="1" applyFill="1" applyBorder="1"/>
    <xf numFmtId="49" fontId="18" fillId="2" borderId="0" xfId="0" applyNumberFormat="1" applyFont="1" applyFill="1"/>
    <xf numFmtId="49" fontId="18" fillId="2" borderId="4" xfId="0" applyNumberFormat="1" applyFont="1" applyFill="1" applyBorder="1"/>
    <xf numFmtId="49" fontId="18" fillId="2" borderId="0" xfId="0" applyNumberFormat="1" applyFont="1" applyFill="1" applyBorder="1"/>
    <xf numFmtId="0" fontId="18" fillId="2" borderId="16" xfId="0" applyFont="1" applyFill="1" applyBorder="1"/>
    <xf numFmtId="0" fontId="32" fillId="2" borderId="0" xfId="0" applyFont="1" applyFill="1"/>
    <xf numFmtId="0" fontId="32" fillId="2" borderId="3" xfId="0" applyFont="1" applyFill="1" applyBorder="1"/>
    <xf numFmtId="0" fontId="32" fillId="2" borderId="4" xfId="0" applyFont="1" applyFill="1" applyBorder="1"/>
    <xf numFmtId="0" fontId="32" fillId="2" borderId="15" xfId="0" applyFont="1" applyFill="1" applyBorder="1"/>
    <xf numFmtId="0" fontId="33" fillId="2" borderId="0" xfId="0" applyFont="1" applyFill="1"/>
    <xf numFmtId="0" fontId="32" fillId="2" borderId="9" xfId="0" applyFont="1" applyFill="1" applyBorder="1"/>
    <xf numFmtId="0" fontId="32" fillId="2" borderId="6" xfId="0" applyFont="1" applyFill="1" applyBorder="1"/>
    <xf numFmtId="0" fontId="32" fillId="2" borderId="0" xfId="0" applyFont="1" applyFill="1" applyBorder="1"/>
    <xf numFmtId="0" fontId="33" fillId="2" borderId="9" xfId="0" applyFont="1" applyFill="1" applyBorder="1"/>
    <xf numFmtId="0" fontId="27" fillId="2" borderId="17" xfId="0" applyFont="1" applyFill="1" applyBorder="1"/>
    <xf numFmtId="0" fontId="17" fillId="2" borderId="2" xfId="0" applyFont="1" applyFill="1" applyBorder="1"/>
    <xf numFmtId="0" fontId="27" fillId="2" borderId="7" xfId="0" applyFont="1" applyFill="1" applyBorder="1"/>
    <xf numFmtId="0" fontId="17" fillId="2" borderId="0" xfId="0" applyFont="1" applyFill="1" applyBorder="1"/>
    <xf numFmtId="0" fontId="34" fillId="2" borderId="0" xfId="0" applyFont="1" applyFill="1" applyBorder="1"/>
    <xf numFmtId="0" fontId="17" fillId="2" borderId="18" xfId="0" applyFont="1" applyFill="1" applyBorder="1"/>
    <xf numFmtId="0" fontId="17" fillId="4" borderId="0" xfId="0" applyFont="1" applyFill="1" applyBorder="1"/>
    <xf numFmtId="0" fontId="17" fillId="5" borderId="0" xfId="0" applyFont="1" applyFill="1" applyBorder="1"/>
    <xf numFmtId="0" fontId="17" fillId="6" borderId="0" xfId="0" applyFont="1" applyFill="1" applyBorder="1"/>
    <xf numFmtId="0" fontId="17" fillId="7" borderId="0" xfId="0" applyFont="1" applyFill="1" applyBorder="1"/>
    <xf numFmtId="0" fontId="17" fillId="2" borderId="7" xfId="0" applyFont="1" applyFill="1" applyBorder="1"/>
    <xf numFmtId="0" fontId="17" fillId="8" borderId="0" xfId="0" applyFont="1" applyFill="1" applyBorder="1"/>
    <xf numFmtId="0" fontId="17" fillId="9" borderId="0" xfId="0" applyFont="1" applyFill="1" applyBorder="1"/>
    <xf numFmtId="0" fontId="17" fillId="10" borderId="0" xfId="0" applyFont="1" applyFill="1" applyBorder="1"/>
    <xf numFmtId="0" fontId="17" fillId="11" borderId="0" xfId="0" applyFont="1" applyFill="1" applyBorder="1"/>
    <xf numFmtId="0" fontId="27" fillId="2" borderId="9" xfId="0" applyNumberFormat="1" applyFont="1" applyFill="1" applyBorder="1" applyAlignment="1" applyProtection="1">
      <alignment vertical="center"/>
    </xf>
    <xf numFmtId="165" fontId="22" fillId="2" borderId="0" xfId="0" applyNumberFormat="1" applyFont="1" applyFill="1" applyBorder="1" applyAlignment="1" applyProtection="1">
      <alignment vertical="center"/>
    </xf>
    <xf numFmtId="0" fontId="27" fillId="2" borderId="19" xfId="0" applyFont="1" applyFill="1" applyBorder="1"/>
    <xf numFmtId="0" fontId="23" fillId="2" borderId="5" xfId="0" applyFont="1" applyFill="1" applyBorder="1"/>
    <xf numFmtId="0" fontId="28" fillId="2" borderId="0" xfId="0" applyFont="1" applyFill="1" applyBorder="1"/>
    <xf numFmtId="0" fontId="33" fillId="2" borderId="16" xfId="0" applyFont="1" applyFill="1" applyBorder="1"/>
    <xf numFmtId="0" fontId="32" fillId="2" borderId="19" xfId="0" applyFont="1" applyFill="1" applyBorder="1"/>
    <xf numFmtId="0" fontId="16" fillId="2" borderId="0" xfId="0" applyFont="1" applyFill="1" applyBorder="1"/>
    <xf numFmtId="0" fontId="15" fillId="2" borderId="0" xfId="0" applyFont="1" applyFill="1"/>
    <xf numFmtId="0" fontId="14" fillId="2" borderId="0" xfId="0" applyFont="1" applyFill="1" applyBorder="1"/>
    <xf numFmtId="17" fontId="18" fillId="2" borderId="0" xfId="0" applyNumberFormat="1" applyFont="1" applyFill="1" applyBorder="1" applyAlignment="1">
      <alignment horizontal="right"/>
    </xf>
    <xf numFmtId="0" fontId="13" fillId="0" borderId="0" xfId="0" applyNumberFormat="1" applyFont="1" applyFill="1" applyBorder="1" applyAlignment="1" applyProtection="1">
      <alignment horizontal="left" vertical="center" indent="2"/>
    </xf>
    <xf numFmtId="165" fontId="13" fillId="0" borderId="0" xfId="0" applyNumberFormat="1" applyFont="1" applyFill="1" applyBorder="1" applyAlignment="1" applyProtection="1">
      <alignment vertical="center"/>
    </xf>
    <xf numFmtId="166" fontId="23" fillId="2" borderId="18" xfId="0" applyNumberFormat="1" applyFont="1" applyFill="1" applyBorder="1"/>
    <xf numFmtId="0" fontId="12" fillId="2" borderId="0" xfId="0" applyFont="1" applyFill="1" applyBorder="1"/>
    <xf numFmtId="0" fontId="11" fillId="0" borderId="0" xfId="0" applyFont="1" applyFill="1"/>
    <xf numFmtId="0" fontId="10" fillId="0" borderId="0" xfId="0" applyFont="1" applyFill="1" applyBorder="1"/>
    <xf numFmtId="0" fontId="10" fillId="0" borderId="0" xfId="0" applyNumberFormat="1" applyFont="1" applyFill="1" applyBorder="1" applyAlignment="1" applyProtection="1">
      <alignment horizontal="left" vertical="center" indent="2"/>
    </xf>
    <xf numFmtId="0" fontId="10" fillId="2" borderId="18" xfId="0" applyFont="1" applyFill="1" applyBorder="1"/>
    <xf numFmtId="0" fontId="10" fillId="2" borderId="0" xfId="0" applyFont="1" applyFill="1"/>
    <xf numFmtId="0" fontId="10" fillId="2" borderId="6" xfId="0" applyFont="1" applyFill="1" applyBorder="1"/>
    <xf numFmtId="2" fontId="10" fillId="2" borderId="18" xfId="0" applyNumberFormat="1" applyFont="1" applyFill="1" applyBorder="1"/>
    <xf numFmtId="0" fontId="10" fillId="2" borderId="5" xfId="0" applyFont="1" applyFill="1" applyBorder="1"/>
    <xf numFmtId="164" fontId="10" fillId="2" borderId="18" xfId="0" applyNumberFormat="1" applyFont="1" applyFill="1" applyBorder="1"/>
    <xf numFmtId="0" fontId="10" fillId="2" borderId="0" xfId="0" applyFont="1" applyFill="1" applyBorder="1"/>
    <xf numFmtId="2" fontId="10" fillId="2" borderId="0" xfId="0" applyNumberFormat="1" applyFont="1" applyFill="1" applyBorder="1"/>
    <xf numFmtId="164" fontId="10" fillId="2" borderId="0" xfId="0" applyNumberFormat="1" applyFont="1" applyFill="1" applyBorder="1"/>
    <xf numFmtId="0" fontId="10" fillId="2" borderId="10" xfId="0" applyFont="1" applyFill="1" applyBorder="1"/>
    <xf numFmtId="0" fontId="10" fillId="2" borderId="11" xfId="0" applyFont="1" applyFill="1" applyBorder="1"/>
    <xf numFmtId="0" fontId="10" fillId="2" borderId="12" xfId="0" applyFont="1" applyFill="1" applyBorder="1"/>
    <xf numFmtId="10" fontId="10" fillId="0" borderId="0" xfId="0" applyNumberFormat="1" applyFont="1" applyFill="1" applyBorder="1" applyAlignment="1" applyProtection="1">
      <alignment horizontal="left" vertical="center" indent="2"/>
    </xf>
    <xf numFmtId="165" fontId="10" fillId="0" borderId="0" xfId="0" applyNumberFormat="1" applyFont="1" applyFill="1" applyBorder="1" applyAlignment="1" applyProtection="1">
      <alignment vertical="center"/>
    </xf>
    <xf numFmtId="164" fontId="10" fillId="2" borderId="18" xfId="0" applyNumberFormat="1" applyFont="1" applyFill="1" applyBorder="1" applyAlignment="1" applyProtection="1">
      <alignment horizontal="right" vertical="center"/>
    </xf>
    <xf numFmtId="2" fontId="10" fillId="2" borderId="0" xfId="0" applyNumberFormat="1" applyFont="1" applyFill="1" applyBorder="1" applyAlignment="1" applyProtection="1">
      <alignment horizontal="right" vertical="center"/>
    </xf>
    <xf numFmtId="1" fontId="10" fillId="2" borderId="0" xfId="0" applyNumberFormat="1" applyFont="1" applyFill="1" applyBorder="1" applyAlignment="1" applyProtection="1">
      <alignment horizontal="right" vertical="center"/>
    </xf>
    <xf numFmtId="164" fontId="10" fillId="0" borderId="0" xfId="0" applyNumberFormat="1" applyFont="1" applyFill="1" applyBorder="1" applyAlignment="1" applyProtection="1">
      <alignment horizontal="left" vertical="center" indent="2"/>
    </xf>
    <xf numFmtId="0" fontId="10" fillId="0" borderId="0" xfId="0" applyNumberFormat="1" applyFont="1" applyFill="1" applyBorder="1" applyAlignment="1" applyProtection="1">
      <alignment horizontal="left" vertical="center"/>
    </xf>
    <xf numFmtId="2" fontId="10" fillId="2" borderId="18" xfId="0" applyNumberFormat="1" applyFont="1" applyFill="1" applyBorder="1" applyAlignment="1" applyProtection="1">
      <alignment horizontal="right" vertical="center"/>
    </xf>
    <xf numFmtId="0" fontId="10" fillId="2" borderId="0" xfId="0" applyNumberFormat="1" applyFont="1" applyFill="1" applyBorder="1" applyAlignment="1" applyProtection="1">
      <alignment horizontal="left" vertical="center"/>
    </xf>
    <xf numFmtId="0" fontId="10" fillId="0" borderId="0" xfId="0" applyFont="1" applyFill="1" applyBorder="1" applyAlignment="1">
      <alignment vertical="top"/>
    </xf>
    <xf numFmtId="0" fontId="10" fillId="2" borderId="0" xfId="0" applyFont="1" applyFill="1" applyBorder="1" applyAlignment="1">
      <alignment vertical="top"/>
    </xf>
    <xf numFmtId="0" fontId="10" fillId="0" borderId="0" xfId="0" applyFont="1" applyFill="1"/>
    <xf numFmtId="167" fontId="10" fillId="2" borderId="18" xfId="0" applyNumberFormat="1" applyFont="1" applyFill="1" applyBorder="1"/>
    <xf numFmtId="166" fontId="23" fillId="2" borderId="6" xfId="0" applyNumberFormat="1" applyFont="1" applyFill="1" applyBorder="1"/>
    <xf numFmtId="166" fontId="10" fillId="0" borderId="0" xfId="0" applyNumberFormat="1" applyFont="1" applyFill="1" applyBorder="1"/>
    <xf numFmtId="166" fontId="28" fillId="0" borderId="0" xfId="0" applyNumberFormat="1" applyFont="1" applyFill="1" applyBorder="1"/>
    <xf numFmtId="166" fontId="23" fillId="0" borderId="0" xfId="0" applyNumberFormat="1" applyFont="1" applyFill="1" applyBorder="1"/>
    <xf numFmtId="166" fontId="23" fillId="2" borderId="5" xfId="0" applyNumberFormat="1" applyFont="1" applyFill="1" applyBorder="1"/>
    <xf numFmtId="0" fontId="9" fillId="2" borderId="0" xfId="0" applyFont="1" applyFill="1"/>
    <xf numFmtId="0" fontId="9" fillId="0" borderId="0" xfId="0" applyFont="1" applyFill="1" applyBorder="1"/>
    <xf numFmtId="166" fontId="9" fillId="2" borderId="6" xfId="0" applyNumberFormat="1" applyFont="1" applyFill="1" applyBorder="1"/>
    <xf numFmtId="166" fontId="9" fillId="0" borderId="0" xfId="0" applyNumberFormat="1" applyFont="1" applyFill="1" applyBorder="1"/>
    <xf numFmtId="166" fontId="9" fillId="2" borderId="5" xfId="0" applyNumberFormat="1" applyFont="1" applyFill="1" applyBorder="1"/>
    <xf numFmtId="0" fontId="8" fillId="0" borderId="0" xfId="0" applyFont="1" applyFill="1" applyBorder="1"/>
    <xf numFmtId="0" fontId="35" fillId="0" borderId="0" xfId="0" applyFont="1"/>
    <xf numFmtId="0" fontId="7" fillId="2" borderId="0" xfId="0" applyFont="1" applyFill="1"/>
    <xf numFmtId="0" fontId="32" fillId="2" borderId="0" xfId="0" quotePrefix="1" applyFont="1" applyFill="1"/>
    <xf numFmtId="0" fontId="7" fillId="2" borderId="0" xfId="0" applyFont="1" applyFill="1" applyBorder="1"/>
    <xf numFmtId="0" fontId="7" fillId="0" borderId="0" xfId="0" applyFont="1" applyFill="1"/>
    <xf numFmtId="166" fontId="10" fillId="2" borderId="18" xfId="0" applyNumberFormat="1" applyFont="1" applyFill="1" applyBorder="1" applyAlignment="1" applyProtection="1">
      <alignment horizontal="right" vertical="center"/>
    </xf>
    <xf numFmtId="0" fontId="7" fillId="5" borderId="0" xfId="0" applyFont="1" applyFill="1"/>
    <xf numFmtId="0" fontId="7" fillId="2" borderId="18" xfId="0" applyFont="1" applyFill="1" applyBorder="1"/>
    <xf numFmtId="166" fontId="7" fillId="2" borderId="18" xfId="0" applyNumberFormat="1" applyFont="1" applyFill="1" applyBorder="1"/>
    <xf numFmtId="2" fontId="10" fillId="2" borderId="20" xfId="0" applyNumberFormat="1" applyFont="1" applyFill="1" applyBorder="1" applyAlignment="1" applyProtection="1">
      <alignment horizontal="right" vertical="center"/>
    </xf>
    <xf numFmtId="0" fontId="7" fillId="0" borderId="0" xfId="0" applyFont="1" applyFill="1" applyBorder="1" applyAlignment="1">
      <alignment vertical="top"/>
    </xf>
    <xf numFmtId="0" fontId="33" fillId="2" borderId="0" xfId="0" applyFont="1" applyFill="1" applyBorder="1"/>
    <xf numFmtId="0" fontId="35" fillId="12" borderId="18" xfId="0" applyFont="1" applyFill="1" applyBorder="1"/>
    <xf numFmtId="2" fontId="10" fillId="0" borderId="18" xfId="0" applyNumberFormat="1" applyFont="1" applyFill="1" applyBorder="1"/>
    <xf numFmtId="0" fontId="35" fillId="12" borderId="3" xfId="0" applyFont="1" applyFill="1" applyBorder="1"/>
    <xf numFmtId="0" fontId="38" fillId="12" borderId="4" xfId="0" applyFont="1" applyFill="1" applyBorder="1"/>
    <xf numFmtId="0" fontId="35" fillId="12" borderId="15" xfId="0" applyFont="1" applyFill="1" applyBorder="1"/>
    <xf numFmtId="0" fontId="38" fillId="12" borderId="16" xfId="0" applyFont="1" applyFill="1" applyBorder="1"/>
    <xf numFmtId="0" fontId="38" fillId="12" borderId="9" xfId="0" applyFont="1" applyFill="1" applyBorder="1"/>
    <xf numFmtId="0" fontId="39" fillId="12" borderId="19" xfId="0" applyFont="1" applyFill="1" applyBorder="1"/>
    <xf numFmtId="0" fontId="38" fillId="12" borderId="6" xfId="0" applyFont="1" applyFill="1" applyBorder="1"/>
    <xf numFmtId="0" fontId="40" fillId="0" borderId="0" xfId="0" applyFont="1"/>
    <xf numFmtId="0" fontId="39" fillId="12" borderId="5" xfId="0" applyFont="1" applyFill="1" applyBorder="1"/>
    <xf numFmtId="165" fontId="35" fillId="12" borderId="18" xfId="0" applyNumberFormat="1" applyFont="1" applyFill="1" applyBorder="1"/>
    <xf numFmtId="14" fontId="35" fillId="0" borderId="0" xfId="0" applyNumberFormat="1" applyFont="1"/>
    <xf numFmtId="0" fontId="41" fillId="12" borderId="10" xfId="0" applyFont="1" applyFill="1" applyBorder="1"/>
    <xf numFmtId="0" fontId="41" fillId="12" borderId="11" xfId="0" applyFont="1" applyFill="1" applyBorder="1"/>
    <xf numFmtId="0" fontId="41" fillId="12" borderId="12" xfId="0" applyFont="1" applyFill="1" applyBorder="1"/>
    <xf numFmtId="165" fontId="32" fillId="2" borderId="0" xfId="0" applyNumberFormat="1" applyFont="1" applyFill="1"/>
    <xf numFmtId="0" fontId="6" fillId="0" borderId="0" xfId="0" applyNumberFormat="1" applyFont="1" applyFill="1" applyBorder="1" applyAlignment="1" applyProtection="1">
      <alignment horizontal="left" vertical="center" indent="2"/>
    </xf>
    <xf numFmtId="0" fontId="6" fillId="0" borderId="0" xfId="0" applyFont="1" applyFill="1" applyBorder="1"/>
    <xf numFmtId="166" fontId="5" fillId="0" borderId="0" xfId="0" applyNumberFormat="1" applyFont="1" applyFill="1" applyBorder="1"/>
    <xf numFmtId="0" fontId="4" fillId="2" borderId="0" xfId="0" applyFont="1" applyFill="1"/>
    <xf numFmtId="0" fontId="4" fillId="2" borderId="0" xfId="0" applyFont="1" applyFill="1" applyBorder="1"/>
    <xf numFmtId="14" fontId="18" fillId="2" borderId="0" xfId="0" applyNumberFormat="1" applyFont="1" applyFill="1" applyBorder="1"/>
    <xf numFmtId="0" fontId="4" fillId="0" borderId="0" xfId="0" applyFont="1" applyFill="1" applyBorder="1" applyAlignment="1">
      <alignment vertical="top"/>
    </xf>
    <xf numFmtId="0" fontId="4" fillId="2" borderId="18" xfId="0" applyFont="1" applyFill="1" applyBorder="1"/>
    <xf numFmtId="166" fontId="4" fillId="2" borderId="18" xfId="0" applyNumberFormat="1" applyFont="1" applyFill="1" applyBorder="1"/>
    <xf numFmtId="0" fontId="4" fillId="0" borderId="0" xfId="0" applyFont="1" applyFill="1"/>
    <xf numFmtId="0" fontId="3" fillId="0" borderId="0" xfId="0" applyFont="1" applyFill="1" applyBorder="1"/>
    <xf numFmtId="0" fontId="3" fillId="0" borderId="0" xfId="0" applyFont="1" applyFill="1" applyBorder="1" applyAlignment="1">
      <alignment horizontal="left" vertical="top"/>
    </xf>
    <xf numFmtId="0" fontId="3" fillId="0" borderId="0" xfId="0" applyNumberFormat="1" applyFont="1" applyFill="1" applyBorder="1" applyAlignment="1" applyProtection="1">
      <alignment horizontal="left" vertical="center" indent="2"/>
    </xf>
    <xf numFmtId="0" fontId="3" fillId="2" borderId="0" xfId="0" applyFont="1" applyFill="1"/>
    <xf numFmtId="0" fontId="3" fillId="2" borderId="0" xfId="0" applyFont="1" applyFill="1" applyBorder="1"/>
    <xf numFmtId="0" fontId="25" fillId="12" borderId="18" xfId="647" applyFill="1" applyBorder="1"/>
    <xf numFmtId="0" fontId="42" fillId="2" borderId="0" xfId="0" applyFont="1" applyFill="1"/>
    <xf numFmtId="0" fontId="43" fillId="2" borderId="0" xfId="0" applyFont="1" applyFill="1" applyBorder="1"/>
    <xf numFmtId="2" fontId="22" fillId="2" borderId="18" xfId="0" applyNumberFormat="1" applyFont="1" applyFill="1" applyBorder="1" applyAlignment="1" applyProtection="1">
      <alignment horizontal="right" vertical="center"/>
    </xf>
    <xf numFmtId="1" fontId="22" fillId="2" borderId="18" xfId="0" applyNumberFormat="1" applyFont="1" applyFill="1" applyBorder="1" applyAlignment="1" applyProtection="1">
      <alignment horizontal="right" vertical="center"/>
    </xf>
    <xf numFmtId="1" fontId="10" fillId="2" borderId="18" xfId="0" applyNumberFormat="1" applyFont="1" applyFill="1" applyBorder="1" applyAlignment="1" applyProtection="1">
      <alignment horizontal="right" vertical="center"/>
    </xf>
    <xf numFmtId="0" fontId="10" fillId="5" borderId="0" xfId="0" applyFont="1" applyFill="1" applyBorder="1"/>
    <xf numFmtId="0" fontId="32" fillId="2" borderId="0" xfId="0" applyFont="1" applyFill="1" applyAlignment="1">
      <alignment vertical="top"/>
    </xf>
    <xf numFmtId="0" fontId="44" fillId="2" borderId="0" xfId="0" applyFont="1" applyFill="1"/>
    <xf numFmtId="3" fontId="32" fillId="2" borderId="0" xfId="0" applyNumberFormat="1" applyFont="1" applyFill="1"/>
    <xf numFmtId="168" fontId="32" fillId="2" borderId="0" xfId="0" applyNumberFormat="1" applyFont="1" applyFill="1"/>
    <xf numFmtId="169" fontId="32" fillId="2" borderId="0" xfId="0" applyNumberFormat="1" applyFont="1" applyFill="1"/>
    <xf numFmtId="165" fontId="33" fillId="2" borderId="0" xfId="0" applyNumberFormat="1" applyFont="1" applyFill="1"/>
    <xf numFmtId="0" fontId="2" fillId="2" borderId="0" xfId="0" applyFont="1" applyFill="1" applyBorder="1"/>
    <xf numFmtId="2" fontId="10" fillId="0" borderId="0" xfId="0" applyNumberFormat="1" applyFont="1" applyFill="1" applyBorder="1"/>
    <xf numFmtId="164" fontId="10" fillId="2" borderId="0" xfId="0" applyNumberFormat="1" applyFont="1" applyFill="1" applyBorder="1" applyAlignment="1" applyProtection="1">
      <alignment horizontal="right" vertical="center"/>
    </xf>
    <xf numFmtId="166" fontId="10" fillId="2" borderId="0" xfId="0" applyNumberFormat="1" applyFont="1" applyFill="1" applyBorder="1" applyAlignment="1" applyProtection="1">
      <alignment horizontal="right" vertical="center"/>
    </xf>
    <xf numFmtId="2" fontId="22" fillId="2" borderId="0" xfId="0" applyNumberFormat="1" applyFont="1" applyFill="1" applyBorder="1"/>
    <xf numFmtId="0" fontId="35" fillId="12" borderId="7" xfId="0" applyFont="1" applyFill="1" applyBorder="1" applyAlignment="1">
      <alignment horizontal="left" vertical="top" wrapText="1"/>
    </xf>
    <xf numFmtId="0" fontId="35" fillId="12" borderId="0" xfId="0" applyFont="1" applyFill="1" applyBorder="1" applyAlignment="1">
      <alignment horizontal="left" vertical="top" wrapText="1"/>
    </xf>
    <xf numFmtId="0" fontId="1" fillId="2" borderId="0" xfId="0" applyFont="1" applyFill="1"/>
    <xf numFmtId="0" fontId="1" fillId="2" borderId="0" xfId="0" applyFont="1" applyFill="1" applyBorder="1"/>
    <xf numFmtId="17" fontId="1" fillId="2" borderId="0" xfId="0" applyNumberFormat="1" applyFont="1" applyFill="1" applyBorder="1" applyAlignment="1">
      <alignment horizontal="right"/>
    </xf>
    <xf numFmtId="0" fontId="1" fillId="2" borderId="6" xfId="0" applyFont="1" applyFill="1" applyBorder="1"/>
  </cellXfs>
  <cellStyles count="648">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7" builtinId="9" hidden="1"/>
    <cellStyle name="Followed Hyperlink" xfId="178"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5" builtinId="9" hidden="1"/>
    <cellStyle name="Followed Hyperlink" xfId="276" builtinId="9" hidden="1"/>
    <cellStyle name="Followed Hyperlink" xfId="277" builtinId="9" hidden="1"/>
    <cellStyle name="Followed Hyperlink" xfId="278" builtinId="9" hidden="1"/>
    <cellStyle name="Followed Hyperlink" xfId="279" builtinId="9" hidden="1"/>
    <cellStyle name="Followed Hyperlink" xfId="280" builtinId="9" hidden="1"/>
    <cellStyle name="Followed Hyperlink" xfId="281" builtinId="9" hidden="1"/>
    <cellStyle name="Followed Hyperlink" xfId="282" builtinId="9" hidden="1"/>
    <cellStyle name="Followed Hyperlink" xfId="283" builtinId="9" hidden="1"/>
    <cellStyle name="Followed Hyperlink" xfId="284" builtinId="9" hidden="1"/>
    <cellStyle name="Followed Hyperlink" xfId="285" builtinId="9" hidden="1"/>
    <cellStyle name="Followed Hyperlink" xfId="286" builtinId="9" hidden="1"/>
    <cellStyle name="Followed Hyperlink" xfId="287" builtinId="9" hidden="1"/>
    <cellStyle name="Followed Hyperlink" xfId="288" builtinId="9" hidden="1"/>
    <cellStyle name="Followed Hyperlink" xfId="289" builtinId="9" hidden="1"/>
    <cellStyle name="Followed Hyperlink" xfId="290" builtinId="9" hidden="1"/>
    <cellStyle name="Followed Hyperlink" xfId="291" builtinId="9" hidden="1"/>
    <cellStyle name="Followed Hyperlink" xfId="292" builtinId="9" hidden="1"/>
    <cellStyle name="Followed Hyperlink" xfId="293" builtinId="9" hidden="1"/>
    <cellStyle name="Followed Hyperlink" xfId="294" builtinId="9" hidden="1"/>
    <cellStyle name="Followed Hyperlink" xfId="295" builtinId="9" hidden="1"/>
    <cellStyle name="Followed Hyperlink" xfId="296" builtinId="9" hidden="1"/>
    <cellStyle name="Followed Hyperlink" xfId="297" builtinId="9" hidden="1"/>
    <cellStyle name="Followed Hyperlink" xfId="298" builtinId="9" hidden="1"/>
    <cellStyle name="Followed Hyperlink" xfId="299" builtinId="9" hidden="1"/>
    <cellStyle name="Followed Hyperlink" xfId="300" builtinId="9" hidden="1"/>
    <cellStyle name="Followed Hyperlink" xfId="301" builtinId="9" hidden="1"/>
    <cellStyle name="Followed Hyperlink" xfId="302" builtinId="9" hidden="1"/>
    <cellStyle name="Followed Hyperlink" xfId="303" builtinId="9" hidden="1"/>
    <cellStyle name="Followed Hyperlink" xfId="304" builtinId="9" hidden="1"/>
    <cellStyle name="Followed Hyperlink" xfId="305" builtinId="9" hidden="1"/>
    <cellStyle name="Followed Hyperlink" xfId="306" builtinId="9" hidden="1"/>
    <cellStyle name="Followed Hyperlink" xfId="307" builtinId="9" hidden="1"/>
    <cellStyle name="Followed Hyperlink" xfId="308" builtinId="9" hidden="1"/>
    <cellStyle name="Followed Hyperlink" xfId="309" builtinId="9" hidden="1"/>
    <cellStyle name="Followed Hyperlink" xfId="310" builtinId="9" hidden="1"/>
    <cellStyle name="Followed Hyperlink" xfId="311" builtinId="9" hidden="1"/>
    <cellStyle name="Followed Hyperlink" xfId="312" builtinId="9" hidden="1"/>
    <cellStyle name="Followed Hyperlink" xfId="313" builtinId="9" hidden="1"/>
    <cellStyle name="Followed Hyperlink" xfId="314" builtinId="9" hidden="1"/>
    <cellStyle name="Followed Hyperlink" xfId="315" builtinId="9" hidden="1"/>
    <cellStyle name="Followed Hyperlink" xfId="316" builtinId="9" hidden="1"/>
    <cellStyle name="Followed Hyperlink" xfId="317" builtinId="9" hidden="1"/>
    <cellStyle name="Followed Hyperlink" xfId="318" builtinId="9" hidden="1"/>
    <cellStyle name="Followed Hyperlink" xfId="319" builtinId="9" hidden="1"/>
    <cellStyle name="Followed Hyperlink" xfId="320" builtinId="9" hidden="1"/>
    <cellStyle name="Followed Hyperlink" xfId="321" builtinId="9" hidden="1"/>
    <cellStyle name="Followed Hyperlink" xfId="322" builtinId="9" hidden="1"/>
    <cellStyle name="Followed Hyperlink" xfId="323" builtinId="9" hidden="1"/>
    <cellStyle name="Followed Hyperlink" xfId="324" builtinId="9" hidden="1"/>
    <cellStyle name="Followed Hyperlink" xfId="325" builtinId="9" hidden="1"/>
    <cellStyle name="Followed Hyperlink" xfId="326" builtinId="9" hidden="1"/>
    <cellStyle name="Followed Hyperlink" xfId="327" builtinId="9" hidden="1"/>
    <cellStyle name="Followed Hyperlink" xfId="328" builtinId="9" hidden="1"/>
    <cellStyle name="Followed Hyperlink" xfId="329" builtinId="9" hidden="1"/>
    <cellStyle name="Followed Hyperlink" xfId="330" builtinId="9" hidden="1"/>
    <cellStyle name="Followed Hyperlink" xfId="331" builtinId="9" hidden="1"/>
    <cellStyle name="Followed Hyperlink" xfId="332" builtinId="9" hidden="1"/>
    <cellStyle name="Followed Hyperlink" xfId="333" builtinId="9" hidden="1"/>
    <cellStyle name="Followed Hyperlink" xfId="334" builtinId="9" hidden="1"/>
    <cellStyle name="Followed Hyperlink" xfId="335" builtinId="9" hidden="1"/>
    <cellStyle name="Followed Hyperlink" xfId="336" builtinId="9" hidden="1"/>
    <cellStyle name="Followed Hyperlink" xfId="337" builtinId="9" hidden="1"/>
    <cellStyle name="Followed Hyperlink" xfId="338" builtinId="9" hidden="1"/>
    <cellStyle name="Followed Hyperlink" xfId="339" builtinId="9" hidden="1"/>
    <cellStyle name="Followed Hyperlink" xfId="340" builtinId="9" hidden="1"/>
    <cellStyle name="Followed Hyperlink" xfId="341" builtinId="9" hidden="1"/>
    <cellStyle name="Followed Hyperlink" xfId="342" builtinId="9" hidden="1"/>
    <cellStyle name="Followed Hyperlink" xfId="343" builtinId="9" hidden="1"/>
    <cellStyle name="Followed Hyperlink" xfId="344" builtinId="9" hidden="1"/>
    <cellStyle name="Followed Hyperlink" xfId="345" builtinId="9" hidden="1"/>
    <cellStyle name="Followed Hyperlink" xfId="346" builtinId="9" hidden="1"/>
    <cellStyle name="Followed Hyperlink" xfId="347" builtinId="9" hidden="1"/>
    <cellStyle name="Followed Hyperlink" xfId="348" builtinId="9" hidden="1"/>
    <cellStyle name="Followed Hyperlink" xfId="349" builtinId="9" hidden="1"/>
    <cellStyle name="Followed Hyperlink" xfId="350" builtinId="9" hidden="1"/>
    <cellStyle name="Followed Hyperlink" xfId="351" builtinId="9" hidden="1"/>
    <cellStyle name="Followed Hyperlink" xfId="352" builtinId="9" hidden="1"/>
    <cellStyle name="Followed Hyperlink" xfId="353" builtinId="9" hidden="1"/>
    <cellStyle name="Followed Hyperlink" xfId="354" builtinId="9" hidden="1"/>
    <cellStyle name="Followed Hyperlink" xfId="355" builtinId="9" hidden="1"/>
    <cellStyle name="Followed Hyperlink" xfId="356" builtinId="9" hidden="1"/>
    <cellStyle name="Followed Hyperlink" xfId="357" builtinId="9" hidden="1"/>
    <cellStyle name="Followed Hyperlink" xfId="358" builtinId="9" hidden="1"/>
    <cellStyle name="Followed Hyperlink" xfId="359" builtinId="9" hidden="1"/>
    <cellStyle name="Followed Hyperlink" xfId="360" builtinId="9" hidden="1"/>
    <cellStyle name="Followed Hyperlink" xfId="361" builtinId="9" hidden="1"/>
    <cellStyle name="Followed Hyperlink" xfId="362" builtinId="9" hidden="1"/>
    <cellStyle name="Followed Hyperlink" xfId="363" builtinId="9" hidden="1"/>
    <cellStyle name="Followed Hyperlink" xfId="364" builtinId="9" hidden="1"/>
    <cellStyle name="Followed Hyperlink" xfId="365" builtinId="9" hidden="1"/>
    <cellStyle name="Followed Hyperlink" xfId="366" builtinId="9" hidden="1"/>
    <cellStyle name="Followed Hyperlink" xfId="367" builtinId="9" hidden="1"/>
    <cellStyle name="Followed Hyperlink" xfId="368" builtinId="9" hidden="1"/>
    <cellStyle name="Followed Hyperlink" xfId="369" builtinId="9" hidden="1"/>
    <cellStyle name="Followed Hyperlink" xfId="370" builtinId="9" hidden="1"/>
    <cellStyle name="Followed Hyperlink" xfId="371" builtinId="9" hidden="1"/>
    <cellStyle name="Followed Hyperlink" xfId="372" builtinId="9" hidden="1"/>
    <cellStyle name="Followed Hyperlink" xfId="373" builtinId="9" hidden="1"/>
    <cellStyle name="Followed Hyperlink" xfId="374" builtinId="9" hidden="1"/>
    <cellStyle name="Followed Hyperlink" xfId="375" builtinId="9" hidden="1"/>
    <cellStyle name="Followed Hyperlink" xfId="376" builtinId="9" hidden="1"/>
    <cellStyle name="Followed Hyperlink" xfId="377" builtinId="9" hidden="1"/>
    <cellStyle name="Followed Hyperlink" xfId="378" builtinId="9" hidden="1"/>
    <cellStyle name="Followed Hyperlink" xfId="379" builtinId="9" hidden="1"/>
    <cellStyle name="Followed Hyperlink" xfId="380" builtinId="9" hidden="1"/>
    <cellStyle name="Followed Hyperlink" xfId="381" builtinId="9" hidden="1"/>
    <cellStyle name="Followed Hyperlink" xfId="382" builtinId="9" hidden="1"/>
    <cellStyle name="Followed Hyperlink" xfId="383" builtinId="9" hidden="1"/>
    <cellStyle name="Followed Hyperlink" xfId="384" builtinId="9" hidden="1"/>
    <cellStyle name="Followed Hyperlink" xfId="385" builtinId="9" hidden="1"/>
    <cellStyle name="Followed Hyperlink" xfId="386" builtinId="9" hidden="1"/>
    <cellStyle name="Followed Hyperlink" xfId="387" builtinId="9" hidden="1"/>
    <cellStyle name="Followed Hyperlink" xfId="388" builtinId="9" hidden="1"/>
    <cellStyle name="Followed Hyperlink" xfId="389" builtinId="9" hidden="1"/>
    <cellStyle name="Followed Hyperlink" xfId="390" builtinId="9" hidden="1"/>
    <cellStyle name="Followed Hyperlink" xfId="391" builtinId="9" hidden="1"/>
    <cellStyle name="Followed Hyperlink" xfId="392" builtinId="9" hidden="1"/>
    <cellStyle name="Followed Hyperlink" xfId="393" builtinId="9" hidden="1"/>
    <cellStyle name="Followed Hyperlink" xfId="394" builtinId="9" hidden="1"/>
    <cellStyle name="Followed Hyperlink" xfId="395" builtinId="9" hidden="1"/>
    <cellStyle name="Followed Hyperlink" xfId="396" builtinId="9" hidden="1"/>
    <cellStyle name="Followed Hyperlink" xfId="397" builtinId="9" hidden="1"/>
    <cellStyle name="Followed Hyperlink" xfId="398" builtinId="9" hidden="1"/>
    <cellStyle name="Followed Hyperlink" xfId="399" builtinId="9" hidden="1"/>
    <cellStyle name="Followed Hyperlink" xfId="400" builtinId="9" hidden="1"/>
    <cellStyle name="Followed Hyperlink" xfId="401" builtinId="9" hidden="1"/>
    <cellStyle name="Followed Hyperlink" xfId="402" builtinId="9" hidden="1"/>
    <cellStyle name="Followed Hyperlink" xfId="403" builtinId="9" hidden="1"/>
    <cellStyle name="Followed Hyperlink" xfId="404" builtinId="9" hidden="1"/>
    <cellStyle name="Followed Hyperlink" xfId="405" builtinId="9" hidden="1"/>
    <cellStyle name="Followed Hyperlink" xfId="406" builtinId="9" hidden="1"/>
    <cellStyle name="Followed Hyperlink" xfId="407" builtinId="9" hidden="1"/>
    <cellStyle name="Followed Hyperlink" xfId="408" builtinId="9" hidden="1"/>
    <cellStyle name="Followed Hyperlink" xfId="409" builtinId="9" hidden="1"/>
    <cellStyle name="Followed Hyperlink" xfId="410" builtinId="9" hidden="1"/>
    <cellStyle name="Followed Hyperlink" xfId="411" builtinId="9" hidden="1"/>
    <cellStyle name="Followed Hyperlink" xfId="412" builtinId="9" hidden="1"/>
    <cellStyle name="Followed Hyperlink" xfId="413" builtinId="9" hidden="1"/>
    <cellStyle name="Followed Hyperlink" xfId="414" builtinId="9" hidden="1"/>
    <cellStyle name="Followed Hyperlink" xfId="415" builtinId="9" hidden="1"/>
    <cellStyle name="Followed Hyperlink" xfId="416" builtinId="9" hidden="1"/>
    <cellStyle name="Followed Hyperlink" xfId="417" builtinId="9" hidden="1"/>
    <cellStyle name="Followed Hyperlink" xfId="418" builtinId="9" hidden="1"/>
    <cellStyle name="Followed Hyperlink" xfId="419" builtinId="9" hidden="1"/>
    <cellStyle name="Followed Hyperlink" xfId="420" builtinId="9" hidden="1"/>
    <cellStyle name="Followed Hyperlink" xfId="421" builtinId="9" hidden="1"/>
    <cellStyle name="Followed Hyperlink" xfId="422" builtinId="9" hidden="1"/>
    <cellStyle name="Followed Hyperlink" xfId="423" builtinId="9" hidden="1"/>
    <cellStyle name="Followed Hyperlink" xfId="424" builtinId="9" hidden="1"/>
    <cellStyle name="Followed Hyperlink" xfId="425" builtinId="9" hidden="1"/>
    <cellStyle name="Followed Hyperlink" xfId="426" builtinId="9" hidden="1"/>
    <cellStyle name="Followed Hyperlink" xfId="427" builtinId="9" hidden="1"/>
    <cellStyle name="Followed Hyperlink" xfId="428" builtinId="9" hidden="1"/>
    <cellStyle name="Followed Hyperlink" xfId="429" builtinId="9" hidden="1"/>
    <cellStyle name="Followed Hyperlink" xfId="430" builtinId="9" hidden="1"/>
    <cellStyle name="Followed Hyperlink" xfId="431" builtinId="9" hidden="1"/>
    <cellStyle name="Followed Hyperlink" xfId="432" builtinId="9" hidden="1"/>
    <cellStyle name="Followed Hyperlink" xfId="433" builtinId="9" hidden="1"/>
    <cellStyle name="Followed Hyperlink" xfId="434" builtinId="9" hidden="1"/>
    <cellStyle name="Followed Hyperlink" xfId="435" builtinId="9" hidden="1"/>
    <cellStyle name="Followed Hyperlink" xfId="436" builtinId="9" hidden="1"/>
    <cellStyle name="Followed Hyperlink" xfId="437" builtinId="9" hidden="1"/>
    <cellStyle name="Followed Hyperlink" xfId="438" builtinId="9" hidden="1"/>
    <cellStyle name="Followed Hyperlink" xfId="439" builtinId="9" hidden="1"/>
    <cellStyle name="Followed Hyperlink" xfId="440" builtinId="9" hidden="1"/>
    <cellStyle name="Followed Hyperlink" xfId="441" builtinId="9" hidden="1"/>
    <cellStyle name="Followed Hyperlink" xfId="442" builtinId="9" hidden="1"/>
    <cellStyle name="Followed Hyperlink" xfId="443" builtinId="9" hidden="1"/>
    <cellStyle name="Followed Hyperlink" xfId="444" builtinId="9" hidden="1"/>
    <cellStyle name="Followed Hyperlink" xfId="445" builtinId="9" hidden="1"/>
    <cellStyle name="Followed Hyperlink" xfId="446" builtinId="9" hidden="1"/>
    <cellStyle name="Followed Hyperlink" xfId="447" builtinId="9" hidden="1"/>
    <cellStyle name="Followed Hyperlink" xfId="448" builtinId="9" hidden="1"/>
    <cellStyle name="Followed Hyperlink" xfId="449" builtinId="9" hidden="1"/>
    <cellStyle name="Followed Hyperlink" xfId="450" builtinId="9" hidden="1"/>
    <cellStyle name="Followed Hyperlink" xfId="451" builtinId="9" hidden="1"/>
    <cellStyle name="Followed Hyperlink" xfId="452" builtinId="9" hidden="1"/>
    <cellStyle name="Followed Hyperlink" xfId="453" builtinId="9" hidden="1"/>
    <cellStyle name="Followed Hyperlink" xfId="454" builtinId="9" hidden="1"/>
    <cellStyle name="Followed Hyperlink" xfId="455" builtinId="9" hidden="1"/>
    <cellStyle name="Followed Hyperlink" xfId="456" builtinId="9" hidden="1"/>
    <cellStyle name="Followed Hyperlink" xfId="457" builtinId="9" hidden="1"/>
    <cellStyle name="Followed Hyperlink" xfId="458" builtinId="9" hidden="1"/>
    <cellStyle name="Followed Hyperlink" xfId="459" builtinId="9" hidden="1"/>
    <cellStyle name="Followed Hyperlink" xfId="460" builtinId="9" hidden="1"/>
    <cellStyle name="Followed Hyperlink" xfId="461" builtinId="9" hidden="1"/>
    <cellStyle name="Followed Hyperlink" xfId="462" builtinId="9" hidden="1"/>
    <cellStyle name="Followed Hyperlink" xfId="463" builtinId="9" hidden="1"/>
    <cellStyle name="Followed Hyperlink" xfId="464" builtinId="9" hidden="1"/>
    <cellStyle name="Followed Hyperlink" xfId="465" builtinId="9" hidden="1"/>
    <cellStyle name="Followed Hyperlink" xfId="466" builtinId="9" hidden="1"/>
    <cellStyle name="Followed Hyperlink" xfId="467" builtinId="9" hidden="1"/>
    <cellStyle name="Followed Hyperlink" xfId="468" builtinId="9" hidden="1"/>
    <cellStyle name="Followed Hyperlink" xfId="469" builtinId="9" hidden="1"/>
    <cellStyle name="Followed Hyperlink" xfId="470" builtinId="9" hidden="1"/>
    <cellStyle name="Followed Hyperlink" xfId="471" builtinId="9" hidden="1"/>
    <cellStyle name="Followed Hyperlink" xfId="472" builtinId="9" hidden="1"/>
    <cellStyle name="Followed Hyperlink" xfId="473" builtinId="9" hidden="1"/>
    <cellStyle name="Followed Hyperlink" xfId="474" builtinId="9" hidden="1"/>
    <cellStyle name="Followed Hyperlink" xfId="475" builtinId="9" hidden="1"/>
    <cellStyle name="Followed Hyperlink" xfId="476" builtinId="9" hidden="1"/>
    <cellStyle name="Followed Hyperlink" xfId="477" builtinId="9" hidden="1"/>
    <cellStyle name="Followed Hyperlink" xfId="478" builtinId="9" hidden="1"/>
    <cellStyle name="Followed Hyperlink" xfId="479" builtinId="9" hidden="1"/>
    <cellStyle name="Followed Hyperlink" xfId="480" builtinId="9" hidden="1"/>
    <cellStyle name="Followed Hyperlink" xfId="481" builtinId="9" hidden="1"/>
    <cellStyle name="Followed Hyperlink" xfId="482" builtinId="9" hidden="1"/>
    <cellStyle name="Followed Hyperlink" xfId="483" builtinId="9" hidden="1"/>
    <cellStyle name="Followed Hyperlink" xfId="484" builtinId="9" hidden="1"/>
    <cellStyle name="Followed Hyperlink" xfId="485" builtinId="9" hidden="1"/>
    <cellStyle name="Followed Hyperlink" xfId="486" builtinId="9" hidden="1"/>
    <cellStyle name="Followed Hyperlink" xfId="487" builtinId="9" hidden="1"/>
    <cellStyle name="Followed Hyperlink" xfId="488" builtinId="9" hidden="1"/>
    <cellStyle name="Followed Hyperlink" xfId="489" builtinId="9" hidden="1"/>
    <cellStyle name="Followed Hyperlink" xfId="490" builtinId="9" hidden="1"/>
    <cellStyle name="Followed Hyperlink" xfId="491" builtinId="9" hidden="1"/>
    <cellStyle name="Followed Hyperlink" xfId="492" builtinId="9" hidden="1"/>
    <cellStyle name="Followed Hyperlink" xfId="493" builtinId="9" hidden="1"/>
    <cellStyle name="Followed Hyperlink" xfId="494" builtinId="9" hidden="1"/>
    <cellStyle name="Followed Hyperlink" xfId="495" builtinId="9" hidden="1"/>
    <cellStyle name="Followed Hyperlink" xfId="496" builtinId="9" hidden="1"/>
    <cellStyle name="Followed Hyperlink" xfId="497" builtinId="9" hidden="1"/>
    <cellStyle name="Followed Hyperlink" xfId="498" builtinId="9" hidden="1"/>
    <cellStyle name="Followed Hyperlink" xfId="499" builtinId="9" hidden="1"/>
    <cellStyle name="Followed Hyperlink" xfId="500" builtinId="9" hidden="1"/>
    <cellStyle name="Followed Hyperlink" xfId="501" builtinId="9" hidden="1"/>
    <cellStyle name="Followed Hyperlink" xfId="502" builtinId="9" hidden="1"/>
    <cellStyle name="Followed Hyperlink" xfId="503" builtinId="9" hidden="1"/>
    <cellStyle name="Followed Hyperlink" xfId="504" builtinId="9" hidden="1"/>
    <cellStyle name="Followed Hyperlink" xfId="505" builtinId="9" hidden="1"/>
    <cellStyle name="Followed Hyperlink" xfId="506" builtinId="9" hidden="1"/>
    <cellStyle name="Followed Hyperlink" xfId="507" builtinId="9" hidden="1"/>
    <cellStyle name="Followed Hyperlink" xfId="508" builtinId="9" hidden="1"/>
    <cellStyle name="Followed Hyperlink" xfId="509" builtinId="9" hidden="1"/>
    <cellStyle name="Followed Hyperlink" xfId="510" builtinId="9" hidden="1"/>
    <cellStyle name="Followed Hyperlink" xfId="511" builtinId="9" hidden="1"/>
    <cellStyle name="Followed Hyperlink" xfId="512" builtinId="9" hidden="1"/>
    <cellStyle name="Followed Hyperlink" xfId="513" builtinId="9" hidden="1"/>
    <cellStyle name="Followed Hyperlink" xfId="514" builtinId="9" hidden="1"/>
    <cellStyle name="Followed Hyperlink" xfId="515" builtinId="9" hidden="1"/>
    <cellStyle name="Followed Hyperlink" xfId="516" builtinId="9" hidden="1"/>
    <cellStyle name="Followed Hyperlink" xfId="517" builtinId="9" hidden="1"/>
    <cellStyle name="Followed Hyperlink" xfId="518" builtinId="9" hidden="1"/>
    <cellStyle name="Followed Hyperlink" xfId="519" builtinId="9" hidden="1"/>
    <cellStyle name="Followed Hyperlink" xfId="520" builtinId="9" hidden="1"/>
    <cellStyle name="Followed Hyperlink" xfId="521" builtinId="9" hidden="1"/>
    <cellStyle name="Followed Hyperlink" xfId="522" builtinId="9" hidden="1"/>
    <cellStyle name="Followed Hyperlink" xfId="523" builtinId="9" hidden="1"/>
    <cellStyle name="Followed Hyperlink" xfId="524" builtinId="9" hidden="1"/>
    <cellStyle name="Followed Hyperlink" xfId="525" builtinId="9" hidden="1"/>
    <cellStyle name="Followed Hyperlink" xfId="526" builtinId="9" hidden="1"/>
    <cellStyle name="Followed Hyperlink" xfId="527" builtinId="9" hidden="1"/>
    <cellStyle name="Followed Hyperlink" xfId="528" builtinId="9" hidden="1"/>
    <cellStyle name="Followed Hyperlink" xfId="529" builtinId="9" hidden="1"/>
    <cellStyle name="Followed Hyperlink" xfId="530" builtinId="9" hidden="1"/>
    <cellStyle name="Followed Hyperlink" xfId="531" builtinId="9" hidden="1"/>
    <cellStyle name="Followed Hyperlink" xfId="532" builtinId="9" hidden="1"/>
    <cellStyle name="Followed Hyperlink" xfId="533" builtinId="9" hidden="1"/>
    <cellStyle name="Followed Hyperlink" xfId="534" builtinId="9" hidden="1"/>
    <cellStyle name="Followed Hyperlink" xfId="535" builtinId="9" hidden="1"/>
    <cellStyle name="Followed Hyperlink" xfId="536" builtinId="9" hidden="1"/>
    <cellStyle name="Followed Hyperlink" xfId="537" builtinId="9" hidden="1"/>
    <cellStyle name="Followed Hyperlink" xfId="538" builtinId="9" hidden="1"/>
    <cellStyle name="Followed Hyperlink" xfId="539" builtinId="9" hidden="1"/>
    <cellStyle name="Followed Hyperlink" xfId="540" builtinId="9" hidden="1"/>
    <cellStyle name="Followed Hyperlink" xfId="541" builtinId="9" hidden="1"/>
    <cellStyle name="Followed Hyperlink" xfId="542" builtinId="9" hidden="1"/>
    <cellStyle name="Followed Hyperlink" xfId="543" builtinId="9" hidden="1"/>
    <cellStyle name="Followed Hyperlink" xfId="544" builtinId="9" hidden="1"/>
    <cellStyle name="Followed Hyperlink" xfId="545" builtinId="9" hidden="1"/>
    <cellStyle name="Followed Hyperlink" xfId="546" builtinId="9" hidden="1"/>
    <cellStyle name="Followed Hyperlink" xfId="547" builtinId="9" hidden="1"/>
    <cellStyle name="Followed Hyperlink" xfId="548" builtinId="9" hidden="1"/>
    <cellStyle name="Followed Hyperlink" xfId="549" builtinId="9" hidden="1"/>
    <cellStyle name="Followed Hyperlink" xfId="550" builtinId="9" hidden="1"/>
    <cellStyle name="Followed Hyperlink" xfId="551" builtinId="9" hidden="1"/>
    <cellStyle name="Followed Hyperlink" xfId="552" builtinId="9" hidden="1"/>
    <cellStyle name="Followed Hyperlink" xfId="553" builtinId="9" hidden="1"/>
    <cellStyle name="Followed Hyperlink" xfId="554" builtinId="9" hidden="1"/>
    <cellStyle name="Followed Hyperlink" xfId="555" builtinId="9" hidden="1"/>
    <cellStyle name="Followed Hyperlink" xfId="556" builtinId="9" hidden="1"/>
    <cellStyle name="Followed Hyperlink" xfId="557" builtinId="9" hidden="1"/>
    <cellStyle name="Followed Hyperlink" xfId="558" builtinId="9" hidden="1"/>
    <cellStyle name="Followed Hyperlink" xfId="559" builtinId="9" hidden="1"/>
    <cellStyle name="Followed Hyperlink" xfId="560" builtinId="9" hidden="1"/>
    <cellStyle name="Followed Hyperlink" xfId="561" builtinId="9" hidden="1"/>
    <cellStyle name="Followed Hyperlink" xfId="562" builtinId="9" hidden="1"/>
    <cellStyle name="Followed Hyperlink" xfId="563" builtinId="9" hidden="1"/>
    <cellStyle name="Followed Hyperlink" xfId="564" builtinId="9" hidden="1"/>
    <cellStyle name="Followed Hyperlink" xfId="565" builtinId="9" hidden="1"/>
    <cellStyle name="Followed Hyperlink" xfId="566" builtinId="9" hidden="1"/>
    <cellStyle name="Followed Hyperlink" xfId="567" builtinId="9" hidden="1"/>
    <cellStyle name="Followed Hyperlink" xfId="568" builtinId="9" hidden="1"/>
    <cellStyle name="Followed Hyperlink" xfId="569" builtinId="9" hidden="1"/>
    <cellStyle name="Followed Hyperlink" xfId="570" builtinId="9" hidden="1"/>
    <cellStyle name="Followed Hyperlink" xfId="571" builtinId="9" hidden="1"/>
    <cellStyle name="Followed Hyperlink" xfId="572" builtinId="9" hidden="1"/>
    <cellStyle name="Followed Hyperlink" xfId="573" builtinId="9" hidden="1"/>
    <cellStyle name="Followed Hyperlink" xfId="574" builtinId="9" hidden="1"/>
    <cellStyle name="Followed Hyperlink" xfId="575" builtinId="9" hidden="1"/>
    <cellStyle name="Followed Hyperlink" xfId="576" builtinId="9" hidden="1"/>
    <cellStyle name="Followed Hyperlink" xfId="577" builtinId="9" hidden="1"/>
    <cellStyle name="Followed Hyperlink" xfId="578" builtinId="9" hidden="1"/>
    <cellStyle name="Followed Hyperlink" xfId="579" builtinId="9" hidden="1"/>
    <cellStyle name="Followed Hyperlink" xfId="580" builtinId="9" hidden="1"/>
    <cellStyle name="Followed Hyperlink" xfId="581" builtinId="9" hidden="1"/>
    <cellStyle name="Followed Hyperlink" xfId="582" builtinId="9" hidden="1"/>
    <cellStyle name="Followed Hyperlink" xfId="583" builtinId="9" hidden="1"/>
    <cellStyle name="Followed Hyperlink" xfId="584" builtinId="9" hidden="1"/>
    <cellStyle name="Followed Hyperlink" xfId="585" builtinId="9" hidden="1"/>
    <cellStyle name="Followed Hyperlink" xfId="586" builtinId="9" hidden="1"/>
    <cellStyle name="Followed Hyperlink" xfId="587" builtinId="9" hidden="1"/>
    <cellStyle name="Followed Hyperlink" xfId="588" builtinId="9" hidden="1"/>
    <cellStyle name="Followed Hyperlink" xfId="589" builtinId="9" hidden="1"/>
    <cellStyle name="Followed Hyperlink" xfId="590" builtinId="9" hidden="1"/>
    <cellStyle name="Followed Hyperlink" xfId="591" builtinId="9" hidden="1"/>
    <cellStyle name="Followed Hyperlink" xfId="592" builtinId="9" hidden="1"/>
    <cellStyle name="Followed Hyperlink" xfId="593" builtinId="9" hidden="1"/>
    <cellStyle name="Followed Hyperlink" xfId="594" builtinId="9" hidden="1"/>
    <cellStyle name="Followed Hyperlink" xfId="596" builtinId="9" hidden="1"/>
    <cellStyle name="Followed Hyperlink" xfId="598" builtinId="9" hidden="1"/>
    <cellStyle name="Followed Hyperlink" xfId="600" builtinId="9" hidden="1"/>
    <cellStyle name="Followed Hyperlink" xfId="602" builtinId="9" hidden="1"/>
    <cellStyle name="Followed Hyperlink" xfId="604" builtinId="9" hidden="1"/>
    <cellStyle name="Followed Hyperlink" xfId="606" builtinId="9" hidden="1"/>
    <cellStyle name="Followed Hyperlink" xfId="608" builtinId="9" hidden="1"/>
    <cellStyle name="Followed Hyperlink" xfId="610" builtinId="9" hidden="1"/>
    <cellStyle name="Followed Hyperlink" xfId="612" builtinId="9" hidden="1"/>
    <cellStyle name="Followed Hyperlink" xfId="614" builtinId="9" hidden="1"/>
    <cellStyle name="Followed Hyperlink" xfId="616" builtinId="9" hidden="1"/>
    <cellStyle name="Followed Hyperlink" xfId="618" builtinId="9" hidden="1"/>
    <cellStyle name="Followed Hyperlink" xfId="620" builtinId="9" hidden="1"/>
    <cellStyle name="Followed Hyperlink" xfId="622" builtinId="9" hidden="1"/>
    <cellStyle name="Followed Hyperlink" xfId="624" builtinId="9" hidden="1"/>
    <cellStyle name="Followed Hyperlink" xfId="626" builtinId="9" hidden="1"/>
    <cellStyle name="Followed Hyperlink" xfId="628" builtinId="9" hidden="1"/>
    <cellStyle name="Followed Hyperlink" xfId="630" builtinId="9" hidden="1"/>
    <cellStyle name="Followed Hyperlink" xfId="632" builtinId="9" hidden="1"/>
    <cellStyle name="Followed Hyperlink" xfId="634" builtinId="9" hidden="1"/>
    <cellStyle name="Followed Hyperlink" xfId="636" builtinId="9" hidden="1"/>
    <cellStyle name="Followed Hyperlink" xfId="638" builtinId="9" hidden="1"/>
    <cellStyle name="Followed Hyperlink" xfId="640" builtinId="9" hidden="1"/>
    <cellStyle name="Followed Hyperlink" xfId="642" builtinId="9" hidden="1"/>
    <cellStyle name="Followed Hyperlink" xfId="644" builtinId="9" hidden="1"/>
    <cellStyle name="Followed Hyperlink" xfId="646"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595" builtinId="8" hidden="1"/>
    <cellStyle name="Hyperlink" xfId="597" builtinId="8" hidden="1"/>
    <cellStyle name="Hyperlink" xfId="599" builtinId="8" hidden="1"/>
    <cellStyle name="Hyperlink" xfId="601" builtinId="8" hidden="1"/>
    <cellStyle name="Hyperlink" xfId="603" builtinId="8" hidden="1"/>
    <cellStyle name="Hyperlink" xfId="605" builtinId="8" hidden="1"/>
    <cellStyle name="Hyperlink" xfId="607" builtinId="8" hidden="1"/>
    <cellStyle name="Hyperlink" xfId="609" builtinId="8" hidden="1"/>
    <cellStyle name="Hyperlink" xfId="611" builtinId="8" hidden="1"/>
    <cellStyle name="Hyperlink" xfId="613" builtinId="8" hidden="1"/>
    <cellStyle name="Hyperlink" xfId="615" builtinId="8" hidden="1"/>
    <cellStyle name="Hyperlink" xfId="617" builtinId="8" hidden="1"/>
    <cellStyle name="Hyperlink" xfId="619" builtinId="8" hidden="1"/>
    <cellStyle name="Hyperlink" xfId="621" builtinId="8" hidden="1"/>
    <cellStyle name="Hyperlink" xfId="623" builtinId="8" hidden="1"/>
    <cellStyle name="Hyperlink" xfId="625" builtinId="8" hidden="1"/>
    <cellStyle name="Hyperlink" xfId="627" builtinId="8" hidden="1"/>
    <cellStyle name="Hyperlink" xfId="629" builtinId="8" hidden="1"/>
    <cellStyle name="Hyperlink" xfId="631" builtinId="8" hidden="1"/>
    <cellStyle name="Hyperlink" xfId="633" builtinId="8" hidden="1"/>
    <cellStyle name="Hyperlink" xfId="635" builtinId="8" hidden="1"/>
    <cellStyle name="Hyperlink" xfId="637" builtinId="8" hidden="1"/>
    <cellStyle name="Hyperlink" xfId="639" builtinId="8" hidden="1"/>
    <cellStyle name="Hyperlink" xfId="641" builtinId="8" hidden="1"/>
    <cellStyle name="Hyperlink" xfId="643" builtinId="8" hidden="1"/>
    <cellStyle name="Hyperlink" xfId="645" builtinId="8" hidden="1"/>
    <cellStyle name="Hyperlink" xfId="647" builtinId="8"/>
    <cellStyle name="Normal" xfId="0" builtinId="0"/>
    <cellStyle name="Normal 2" xfId="274" xr:uid="{00000000-0005-0000-0000-00008602000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externalLink" Target="externalLinks/externalLink3.xml"/><Relationship Id="rId3" Type="http://schemas.openxmlformats.org/officeDocument/2006/relationships/worksheet" Target="worksheets/sheet3.xml"/><Relationship Id="rId7" Type="http://schemas.openxmlformats.org/officeDocument/2006/relationships/externalLink" Target="externalLinks/externalLink2.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tiff"/><Relationship Id="rId7" Type="http://schemas.openxmlformats.org/officeDocument/2006/relationships/image" Target="../media/image7.tiff"/><Relationship Id="rId2" Type="http://schemas.openxmlformats.org/officeDocument/2006/relationships/image" Target="../media/image2.tiff"/><Relationship Id="rId1" Type="http://schemas.openxmlformats.org/officeDocument/2006/relationships/image" Target="../media/image1.png"/><Relationship Id="rId6" Type="http://schemas.openxmlformats.org/officeDocument/2006/relationships/image" Target="../media/image6.tiff"/><Relationship Id="rId5" Type="http://schemas.openxmlformats.org/officeDocument/2006/relationships/image" Target="../media/image5.tiff"/><Relationship Id="rId4" Type="http://schemas.openxmlformats.org/officeDocument/2006/relationships/image" Target="../media/image4.tiff"/></Relationships>
</file>

<file path=xl/drawings/drawing1.xml><?xml version="1.0" encoding="utf-8"?>
<xdr:wsDr xmlns:xdr="http://schemas.openxmlformats.org/drawingml/2006/spreadsheetDrawing" xmlns:a="http://schemas.openxmlformats.org/drawingml/2006/main">
  <xdr:oneCellAnchor>
    <xdr:from>
      <xdr:col>2</xdr:col>
      <xdr:colOff>241300</xdr:colOff>
      <xdr:row>5</xdr:row>
      <xdr:rowOff>165100</xdr:rowOff>
    </xdr:from>
    <xdr:ext cx="4584700" cy="1511300"/>
    <xdr:sp macro="" textlink="">
      <xdr:nvSpPr>
        <xdr:cNvPr id="5" name="TextBox 4">
          <a:extLst>
            <a:ext uri="{FF2B5EF4-FFF2-40B4-BE49-F238E27FC236}">
              <a16:creationId xmlns:a16="http://schemas.microsoft.com/office/drawing/2014/main" id="{00000000-0008-0000-0400-000005000000}"/>
            </a:ext>
          </a:extLst>
        </xdr:cNvPr>
        <xdr:cNvSpPr txBox="1"/>
      </xdr:nvSpPr>
      <xdr:spPr>
        <a:xfrm>
          <a:off x="774700" y="1193800"/>
          <a:ext cx="4584700" cy="1511300"/>
        </a:xfrm>
        <a:prstGeom prst="rect">
          <a:avLst/>
        </a:prstGeom>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noAutofit/>
        </a:bodyPr>
        <a:lstStyle/>
        <a:p>
          <a:r>
            <a:rPr lang="en-US" sz="1100"/>
            <a:t>This analysis pertains to the transport of compressed</a:t>
          </a:r>
          <a:r>
            <a:rPr lang="en-US" sz="1100" baseline="0"/>
            <a:t> hydrogen in trucks. Hydrogen first goes to a Compressed Gas H2 Terminal where it is compressed and loaded onto a truck.</a:t>
          </a:r>
        </a:p>
        <a:p>
          <a:endParaRPr lang="en-US" sz="1100" baseline="0"/>
        </a:p>
        <a:p>
          <a:r>
            <a:rPr lang="en-US" sz="1100" baseline="0"/>
            <a:t>Storage is not taken into account.</a:t>
          </a:r>
        </a:p>
        <a:p>
          <a:r>
            <a:rPr lang="en-US" sz="1100" baseline="0"/>
            <a:t>Energy costs (e.g. for compression) are not taken into account. Just like natural gas distribution, the energy used for distribution of hydrogen will end up in the energy_sector_own_use.</a:t>
          </a:r>
          <a:endParaRPr lang="en-US" sz="1100"/>
        </a:p>
      </xdr:txBody>
    </xdr:sp>
    <xdr:clientData/>
  </xdr:oneCellAnchor>
  <xdr:twoCellAnchor editAs="oneCell">
    <xdr:from>
      <xdr:col>8</xdr:col>
      <xdr:colOff>0</xdr:colOff>
      <xdr:row>213</xdr:row>
      <xdr:rowOff>101600</xdr:rowOff>
    </xdr:from>
    <xdr:to>
      <xdr:col>15</xdr:col>
      <xdr:colOff>12700</xdr:colOff>
      <xdr:row>271</xdr:row>
      <xdr:rowOff>50800</xdr:rowOff>
    </xdr:to>
    <xdr:pic>
      <xdr:nvPicPr>
        <xdr:cNvPr id="4" name="Picture 3">
          <a:extLst>
            <a:ext uri="{FF2B5EF4-FFF2-40B4-BE49-F238E27FC236}">
              <a16:creationId xmlns:a16="http://schemas.microsoft.com/office/drawing/2014/main" id="{00000000-0008-0000-0400-000004000000}"/>
            </a:ext>
          </a:extLst>
        </xdr:cNvPr>
        <xdr:cNvPicPr>
          <a:picLocks noChangeAspect="1"/>
        </xdr:cNvPicPr>
      </xdr:nvPicPr>
      <xdr:blipFill>
        <a:blip xmlns:r="http://schemas.openxmlformats.org/officeDocument/2006/relationships" r:embed="rId1"/>
        <a:stretch>
          <a:fillRect/>
        </a:stretch>
      </xdr:blipFill>
      <xdr:spPr>
        <a:xfrm>
          <a:off x="6337300" y="34582100"/>
          <a:ext cx="8382000" cy="10998200"/>
        </a:xfrm>
        <a:prstGeom prst="rect">
          <a:avLst/>
        </a:prstGeom>
      </xdr:spPr>
    </xdr:pic>
    <xdr:clientData/>
  </xdr:twoCellAnchor>
  <xdr:twoCellAnchor editAs="oneCell">
    <xdr:from>
      <xdr:col>10</xdr:col>
      <xdr:colOff>292100</xdr:colOff>
      <xdr:row>13</xdr:row>
      <xdr:rowOff>76200</xdr:rowOff>
    </xdr:from>
    <xdr:to>
      <xdr:col>19</xdr:col>
      <xdr:colOff>393700</xdr:colOff>
      <xdr:row>40</xdr:row>
      <xdr:rowOff>152065</xdr:rowOff>
    </xdr:to>
    <xdr:pic>
      <xdr:nvPicPr>
        <xdr:cNvPr id="2" name="Picture 1">
          <a:extLst>
            <a:ext uri="{FF2B5EF4-FFF2-40B4-BE49-F238E27FC236}">
              <a16:creationId xmlns:a16="http://schemas.microsoft.com/office/drawing/2014/main" id="{8A558E19-3D1B-3D46-BF10-CD7D485BD3AE}"/>
            </a:ext>
          </a:extLst>
        </xdr:cNvPr>
        <xdr:cNvPicPr>
          <a:picLocks noChangeAspect="1"/>
        </xdr:cNvPicPr>
      </xdr:nvPicPr>
      <xdr:blipFill>
        <a:blip xmlns:r="http://schemas.openxmlformats.org/officeDocument/2006/relationships" r:embed="rId2"/>
        <a:stretch>
          <a:fillRect/>
        </a:stretch>
      </xdr:blipFill>
      <xdr:spPr>
        <a:xfrm>
          <a:off x="8039100" y="2895600"/>
          <a:ext cx="12179300" cy="5562265"/>
        </a:xfrm>
        <a:prstGeom prst="rect">
          <a:avLst/>
        </a:prstGeom>
      </xdr:spPr>
    </xdr:pic>
    <xdr:clientData/>
  </xdr:twoCellAnchor>
  <xdr:twoCellAnchor editAs="oneCell">
    <xdr:from>
      <xdr:col>19</xdr:col>
      <xdr:colOff>512232</xdr:colOff>
      <xdr:row>16</xdr:row>
      <xdr:rowOff>12700</xdr:rowOff>
    </xdr:from>
    <xdr:to>
      <xdr:col>29</xdr:col>
      <xdr:colOff>622299</xdr:colOff>
      <xdr:row>40</xdr:row>
      <xdr:rowOff>25400</xdr:rowOff>
    </xdr:to>
    <xdr:pic>
      <xdr:nvPicPr>
        <xdr:cNvPr id="3" name="Picture 2">
          <a:extLst>
            <a:ext uri="{FF2B5EF4-FFF2-40B4-BE49-F238E27FC236}">
              <a16:creationId xmlns:a16="http://schemas.microsoft.com/office/drawing/2014/main" id="{29333A39-A849-4841-8D2B-26C759C89FEB}"/>
            </a:ext>
          </a:extLst>
        </xdr:cNvPr>
        <xdr:cNvPicPr>
          <a:picLocks noChangeAspect="1"/>
        </xdr:cNvPicPr>
      </xdr:nvPicPr>
      <xdr:blipFill>
        <a:blip xmlns:r="http://schemas.openxmlformats.org/officeDocument/2006/relationships" r:embed="rId3"/>
        <a:stretch>
          <a:fillRect/>
        </a:stretch>
      </xdr:blipFill>
      <xdr:spPr>
        <a:xfrm>
          <a:off x="22622932" y="3441700"/>
          <a:ext cx="8238067" cy="4889500"/>
        </a:xfrm>
        <a:prstGeom prst="rect">
          <a:avLst/>
        </a:prstGeom>
      </xdr:spPr>
    </xdr:pic>
    <xdr:clientData/>
  </xdr:twoCellAnchor>
  <xdr:twoCellAnchor editAs="oneCell">
    <xdr:from>
      <xdr:col>8</xdr:col>
      <xdr:colOff>50800</xdr:colOff>
      <xdr:row>87</xdr:row>
      <xdr:rowOff>76200</xdr:rowOff>
    </xdr:from>
    <xdr:to>
      <xdr:col>17</xdr:col>
      <xdr:colOff>38100</xdr:colOff>
      <xdr:row>121</xdr:row>
      <xdr:rowOff>109578</xdr:rowOff>
    </xdr:to>
    <xdr:pic>
      <xdr:nvPicPr>
        <xdr:cNvPr id="15" name="Picture 14">
          <a:extLst>
            <a:ext uri="{FF2B5EF4-FFF2-40B4-BE49-F238E27FC236}">
              <a16:creationId xmlns:a16="http://schemas.microsoft.com/office/drawing/2014/main" id="{E7C4FDCE-E522-014F-AEAC-6D630B06F7B4}"/>
            </a:ext>
          </a:extLst>
        </xdr:cNvPr>
        <xdr:cNvPicPr>
          <a:picLocks noChangeAspect="1"/>
        </xdr:cNvPicPr>
      </xdr:nvPicPr>
      <xdr:blipFill>
        <a:blip xmlns:r="http://schemas.openxmlformats.org/officeDocument/2006/relationships" r:embed="rId4"/>
        <a:stretch>
          <a:fillRect/>
        </a:stretch>
      </xdr:blipFill>
      <xdr:spPr>
        <a:xfrm>
          <a:off x="8458200" y="14071600"/>
          <a:ext cx="8648700" cy="6942178"/>
        </a:xfrm>
        <a:prstGeom prst="rect">
          <a:avLst/>
        </a:prstGeom>
      </xdr:spPr>
    </xdr:pic>
    <xdr:clientData/>
  </xdr:twoCellAnchor>
  <xdr:twoCellAnchor editAs="oneCell">
    <xdr:from>
      <xdr:col>17</xdr:col>
      <xdr:colOff>1511300</xdr:colOff>
      <xdr:row>87</xdr:row>
      <xdr:rowOff>0</xdr:rowOff>
    </xdr:from>
    <xdr:to>
      <xdr:col>24</xdr:col>
      <xdr:colOff>673100</xdr:colOff>
      <xdr:row>135</xdr:row>
      <xdr:rowOff>165100</xdr:rowOff>
    </xdr:to>
    <xdr:pic>
      <xdr:nvPicPr>
        <xdr:cNvPr id="16" name="Picture 15">
          <a:extLst>
            <a:ext uri="{FF2B5EF4-FFF2-40B4-BE49-F238E27FC236}">
              <a16:creationId xmlns:a16="http://schemas.microsoft.com/office/drawing/2014/main" id="{CC3E9706-AADD-E84E-9789-3062EEC0524A}"/>
            </a:ext>
          </a:extLst>
        </xdr:cNvPr>
        <xdr:cNvPicPr>
          <a:picLocks noChangeAspect="1"/>
        </xdr:cNvPicPr>
      </xdr:nvPicPr>
      <xdr:blipFill>
        <a:blip xmlns:r="http://schemas.openxmlformats.org/officeDocument/2006/relationships" r:embed="rId5"/>
        <a:stretch>
          <a:fillRect/>
        </a:stretch>
      </xdr:blipFill>
      <xdr:spPr>
        <a:xfrm>
          <a:off x="18580100" y="13995400"/>
          <a:ext cx="8267700" cy="9918700"/>
        </a:xfrm>
        <a:prstGeom prst="rect">
          <a:avLst/>
        </a:prstGeom>
      </xdr:spPr>
    </xdr:pic>
    <xdr:clientData/>
  </xdr:twoCellAnchor>
  <xdr:twoCellAnchor editAs="oneCell">
    <xdr:from>
      <xdr:col>8</xdr:col>
      <xdr:colOff>0</xdr:colOff>
      <xdr:row>85</xdr:row>
      <xdr:rowOff>63500</xdr:rowOff>
    </xdr:from>
    <xdr:to>
      <xdr:col>16</xdr:col>
      <xdr:colOff>495300</xdr:colOff>
      <xdr:row>87</xdr:row>
      <xdr:rowOff>114300</xdr:rowOff>
    </xdr:to>
    <xdr:pic>
      <xdr:nvPicPr>
        <xdr:cNvPr id="17" name="Picture 16">
          <a:extLst>
            <a:ext uri="{FF2B5EF4-FFF2-40B4-BE49-F238E27FC236}">
              <a16:creationId xmlns:a16="http://schemas.microsoft.com/office/drawing/2014/main" id="{B2C23CB2-766E-0145-AA77-79DD4A1374BC}"/>
            </a:ext>
          </a:extLst>
        </xdr:cNvPr>
        <xdr:cNvPicPr>
          <a:picLocks noChangeAspect="1"/>
        </xdr:cNvPicPr>
      </xdr:nvPicPr>
      <xdr:blipFill>
        <a:blip xmlns:r="http://schemas.openxmlformats.org/officeDocument/2006/relationships" r:embed="rId6"/>
        <a:stretch>
          <a:fillRect/>
        </a:stretch>
      </xdr:blipFill>
      <xdr:spPr>
        <a:xfrm>
          <a:off x="8407400" y="10401300"/>
          <a:ext cx="8343900" cy="457200"/>
        </a:xfrm>
        <a:prstGeom prst="rect">
          <a:avLst/>
        </a:prstGeom>
      </xdr:spPr>
    </xdr:pic>
    <xdr:clientData/>
  </xdr:twoCellAnchor>
  <xdr:twoCellAnchor editAs="oneCell">
    <xdr:from>
      <xdr:col>8</xdr:col>
      <xdr:colOff>571500</xdr:colOff>
      <xdr:row>45</xdr:row>
      <xdr:rowOff>25400</xdr:rowOff>
    </xdr:from>
    <xdr:to>
      <xdr:col>14</xdr:col>
      <xdr:colOff>660400</xdr:colOff>
      <xdr:row>50</xdr:row>
      <xdr:rowOff>101600</xdr:rowOff>
    </xdr:to>
    <xdr:pic>
      <xdr:nvPicPr>
        <xdr:cNvPr id="18" name="Picture 17">
          <a:extLst>
            <a:ext uri="{FF2B5EF4-FFF2-40B4-BE49-F238E27FC236}">
              <a16:creationId xmlns:a16="http://schemas.microsoft.com/office/drawing/2014/main" id="{4259C536-E6A2-F84D-B93C-2546CB5A73EC}"/>
            </a:ext>
          </a:extLst>
        </xdr:cNvPr>
        <xdr:cNvPicPr>
          <a:picLocks noChangeAspect="1"/>
        </xdr:cNvPicPr>
      </xdr:nvPicPr>
      <xdr:blipFill>
        <a:blip xmlns:r="http://schemas.openxmlformats.org/officeDocument/2006/relationships" r:embed="rId7"/>
        <a:stretch>
          <a:fillRect/>
        </a:stretch>
      </xdr:blipFill>
      <xdr:spPr>
        <a:xfrm>
          <a:off x="8978900" y="9347200"/>
          <a:ext cx="5867400" cy="1092200"/>
        </a:xfrm>
        <a:prstGeom prst="rect">
          <a:avLst/>
        </a:prstGeom>
      </xdr:spPr>
    </xdr:pic>
    <xdr:clientData/>
  </xdr:twoCellAnchor>
  <xdr:twoCellAnchor editAs="oneCell">
    <xdr:from>
      <xdr:col>7</xdr:col>
      <xdr:colOff>292100</xdr:colOff>
      <xdr:row>53</xdr:row>
      <xdr:rowOff>127000</xdr:rowOff>
    </xdr:from>
    <xdr:to>
      <xdr:col>13</xdr:col>
      <xdr:colOff>584200</xdr:colOff>
      <xdr:row>75</xdr:row>
      <xdr:rowOff>139700</xdr:rowOff>
    </xdr:to>
    <xdr:pic>
      <xdr:nvPicPr>
        <xdr:cNvPr id="6" name="Picture 5">
          <a:extLst>
            <a:ext uri="{FF2B5EF4-FFF2-40B4-BE49-F238E27FC236}">
              <a16:creationId xmlns:a16="http://schemas.microsoft.com/office/drawing/2014/main" id="{75BA9462-AC26-7848-9A45-DA6D3E4777F9}"/>
            </a:ext>
          </a:extLst>
        </xdr:cNvPr>
        <xdr:cNvPicPr>
          <a:picLocks noChangeAspect="1"/>
        </xdr:cNvPicPr>
      </xdr:nvPicPr>
      <xdr:blipFill>
        <a:blip xmlns:r="http://schemas.openxmlformats.org/officeDocument/2006/relationships" r:embed="rId8"/>
        <a:stretch>
          <a:fillRect/>
        </a:stretch>
      </xdr:blipFill>
      <xdr:spPr>
        <a:xfrm>
          <a:off x="6997700" y="9042400"/>
          <a:ext cx="6997700" cy="44831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dorinevandervlies/Projects/etdataset/nodes_source_analyses/energy/6_residences_analysis.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Users/robterwel/Downloads/01D_Current_Central_Hydrogen_Production_via_Biomass_Gasification_version_3.1.xlsm"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Users/robterwel/Downloads/01D_Current_Central_Hydrogen_Production_from_Natural_Gas_without_CO2_Sequestration_version_3.1.xlsm"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itle"/>
      <sheetName val="Description"/>
      <sheetName val="ProcessFlow"/>
      <sheetName val="Input_Sheet_Template"/>
      <sheetName val="Replacement Costs"/>
      <sheetName val="Capital Costs"/>
      <sheetName val="Plant Scaling"/>
      <sheetName val="Carbon Sequestration"/>
      <sheetName val="Results"/>
      <sheetName val="Tornado Charts"/>
      <sheetName val="Cash Flow Analysis"/>
      <sheetName val="Energy Feed &amp; Utility Prices"/>
      <sheetName val="Non-Energy Material Prices"/>
      <sheetName val="AEO Data"/>
      <sheetName val="HyARC Physical Property Data"/>
      <sheetName val="Debt Financing Calculations"/>
      <sheetName val="Depreciation"/>
      <sheetName val="Constants and Conversions"/>
      <sheetName val="Lists"/>
      <sheetName val="ProcessFlow - blank"/>
      <sheetName val="Description - blank"/>
      <sheetName val="Title - blank"/>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ow r="48">
          <cell r="H48">
            <v>1</v>
          </cell>
        </row>
      </sheetData>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itle"/>
      <sheetName val="Description"/>
      <sheetName val="ProcessFlow"/>
      <sheetName val="Input_Sheet_Template"/>
      <sheetName val="Replacement Costs"/>
      <sheetName val="Capital Costs"/>
      <sheetName val="Plant Scaling"/>
      <sheetName val="Carbon Sequestration"/>
      <sheetName val="Results"/>
      <sheetName val="Tornado Charts"/>
      <sheetName val="Cash Flow Analysis"/>
      <sheetName val="Energy Feed &amp; Utility Prices"/>
      <sheetName val="Non-Energy Material Prices"/>
      <sheetName val="AEO Data"/>
      <sheetName val="HyARC Physical Property Data"/>
      <sheetName val="Debt Financing Calculations"/>
      <sheetName val="Depreciation"/>
      <sheetName val="Constants and Conversions"/>
      <sheetName val="Lists"/>
      <sheetName val="ProcessFlow - blank"/>
      <sheetName val="Description - blank"/>
      <sheetName val="Title - blank"/>
    </sheetNames>
    <sheetDataSet>
      <sheetData sheetId="0"/>
      <sheetData sheetId="1"/>
      <sheetData sheetId="2"/>
      <sheetData sheetId="3"/>
      <sheetData sheetId="4"/>
      <sheetData sheetId="5"/>
      <sheetData sheetId="6"/>
      <sheetData sheetId="7"/>
      <sheetData sheetId="8"/>
      <sheetData sheetId="9">
        <row r="48">
          <cell r="I48">
            <v>1</v>
          </cell>
        </row>
      </sheetData>
      <sheetData sheetId="10"/>
      <sheetData sheetId="11"/>
      <sheetData sheetId="12"/>
      <sheetData sheetId="13"/>
      <sheetData sheetId="14"/>
      <sheetData sheetId="15"/>
      <sheetData sheetId="16"/>
      <sheetData sheetId="17"/>
      <sheetData sheetId="18"/>
      <sheetData sheetId="19"/>
      <sheetData sheetId="20"/>
      <sheetData sheetId="2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5.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www.ecb.europa.eu/stats/exchange/eurofxref/html/eurofxref-graph-usd.en.html"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tabColor theme="0"/>
  </sheetPr>
  <dimension ref="A1:C23"/>
  <sheetViews>
    <sheetView workbookViewId="0">
      <selection activeCell="C23" sqref="C23"/>
    </sheetView>
  </sheetViews>
  <sheetFormatPr baseColWidth="10" defaultColWidth="10.6640625" defaultRowHeight="16"/>
  <cols>
    <col min="1" max="1" width="3.5" style="31" customWidth="1"/>
    <col min="2" max="2" width="11.5" style="22" customWidth="1"/>
    <col min="3" max="3" width="40.33203125" style="22" customWidth="1"/>
    <col min="4" max="16384" width="10.6640625" style="22"/>
  </cols>
  <sheetData>
    <row r="1" spans="1:3" s="29" customFormat="1">
      <c r="A1" s="27"/>
      <c r="B1" s="28"/>
      <c r="C1" s="28"/>
    </row>
    <row r="2" spans="1:3" ht="21">
      <c r="A2" s="1"/>
      <c r="B2" s="30" t="s">
        <v>10</v>
      </c>
      <c r="C2" s="30"/>
    </row>
    <row r="3" spans="1:3">
      <c r="A3" s="1"/>
      <c r="B3" s="8"/>
      <c r="C3" s="8"/>
    </row>
    <row r="4" spans="1:3">
      <c r="A4" s="1"/>
      <c r="B4" s="2" t="s">
        <v>11</v>
      </c>
      <c r="C4" s="3" t="s">
        <v>123</v>
      </c>
    </row>
    <row r="5" spans="1:3">
      <c r="A5" s="1"/>
      <c r="B5" s="4" t="s">
        <v>42</v>
      </c>
      <c r="C5" s="5" t="s">
        <v>122</v>
      </c>
    </row>
    <row r="6" spans="1:3">
      <c r="A6" s="1"/>
      <c r="B6" s="6" t="s">
        <v>13</v>
      </c>
      <c r="C6" s="7" t="s">
        <v>14</v>
      </c>
    </row>
    <row r="7" spans="1:3">
      <c r="A7" s="1"/>
      <c r="B7" s="8"/>
      <c r="C7" s="8"/>
    </row>
    <row r="8" spans="1:3">
      <c r="A8" s="1"/>
      <c r="B8" s="8"/>
      <c r="C8" s="8"/>
    </row>
    <row r="9" spans="1:3">
      <c r="A9" s="1"/>
      <c r="B9" s="75" t="s">
        <v>27</v>
      </c>
      <c r="C9" s="76"/>
    </row>
    <row r="10" spans="1:3">
      <c r="A10" s="1"/>
      <c r="B10" s="77"/>
      <c r="C10" s="78"/>
    </row>
    <row r="11" spans="1:3">
      <c r="A11" s="1"/>
      <c r="B11" s="77" t="s">
        <v>28</v>
      </c>
      <c r="C11" s="79" t="s">
        <v>29</v>
      </c>
    </row>
    <row r="12" spans="1:3" ht="17" thickBot="1">
      <c r="A12" s="1"/>
      <c r="B12" s="77"/>
      <c r="C12" s="13" t="s">
        <v>30</v>
      </c>
    </row>
    <row r="13" spans="1:3" ht="17" thickBot="1">
      <c r="A13" s="1"/>
      <c r="B13" s="77"/>
      <c r="C13" s="80" t="s">
        <v>31</v>
      </c>
    </row>
    <row r="14" spans="1:3">
      <c r="A14" s="1"/>
      <c r="B14" s="77"/>
      <c r="C14" s="78" t="s">
        <v>32</v>
      </c>
    </row>
    <row r="15" spans="1:3">
      <c r="A15" s="1"/>
      <c r="B15" s="77"/>
      <c r="C15" s="78"/>
    </row>
    <row r="16" spans="1:3">
      <c r="A16" s="1"/>
      <c r="B16" s="77" t="s">
        <v>33</v>
      </c>
      <c r="C16" s="81" t="s">
        <v>34</v>
      </c>
    </row>
    <row r="17" spans="1:3">
      <c r="A17" s="1"/>
      <c r="B17" s="77"/>
      <c r="C17" s="82" t="s">
        <v>35</v>
      </c>
    </row>
    <row r="18" spans="1:3">
      <c r="A18" s="1"/>
      <c r="B18" s="77"/>
      <c r="C18" s="83" t="s">
        <v>36</v>
      </c>
    </row>
    <row r="19" spans="1:3">
      <c r="A19" s="1"/>
      <c r="B19" s="77"/>
      <c r="C19" s="84" t="s">
        <v>37</v>
      </c>
    </row>
    <row r="20" spans="1:3">
      <c r="A20" s="1"/>
      <c r="B20" s="85"/>
      <c r="C20" s="86" t="s">
        <v>38</v>
      </c>
    </row>
    <row r="21" spans="1:3">
      <c r="A21" s="1"/>
      <c r="B21" s="85"/>
      <c r="C21" s="87" t="s">
        <v>39</v>
      </c>
    </row>
    <row r="22" spans="1:3">
      <c r="A22" s="1"/>
      <c r="B22" s="85"/>
      <c r="C22" s="88" t="s">
        <v>40</v>
      </c>
    </row>
    <row r="23" spans="1:3">
      <c r="B23" s="85"/>
      <c r="C23" s="89" t="s">
        <v>41</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A1:K44"/>
  <sheetViews>
    <sheetView workbookViewId="0">
      <selection activeCell="E19" sqref="E19"/>
    </sheetView>
  </sheetViews>
  <sheetFormatPr baseColWidth="10" defaultColWidth="10.6640625" defaultRowHeight="16"/>
  <cols>
    <col min="1" max="2" width="3.5" style="35" customWidth="1"/>
    <col min="3" max="3" width="57.6640625" style="35" customWidth="1"/>
    <col min="4" max="4" width="9.5" style="35" customWidth="1"/>
    <col min="5" max="5" width="15.5" style="35" customWidth="1"/>
    <col min="6" max="6" width="4.5" style="35" customWidth="1"/>
    <col min="7" max="7" width="34" style="35" customWidth="1"/>
    <col min="8" max="8" width="5.1640625" style="35" customWidth="1"/>
    <col min="9" max="9" width="42.5" style="35" customWidth="1"/>
    <col min="10" max="10" width="5.5" style="35" customWidth="1"/>
    <col min="11" max="16384" width="10.6640625" style="35"/>
  </cols>
  <sheetData>
    <row r="1" spans="1:11">
      <c r="D1" s="36"/>
    </row>
    <row r="2" spans="1:11" ht="16" customHeight="1">
      <c r="B2" s="206" t="s">
        <v>120</v>
      </c>
      <c r="C2" s="207"/>
      <c r="D2" s="207"/>
      <c r="E2" s="207"/>
      <c r="F2" s="207"/>
      <c r="G2" s="207"/>
    </row>
    <row r="3" spans="1:11">
      <c r="B3" s="206"/>
      <c r="C3" s="207"/>
      <c r="D3" s="207"/>
      <c r="E3" s="207"/>
      <c r="F3" s="207"/>
      <c r="G3" s="207"/>
    </row>
    <row r="4" spans="1:11">
      <c r="B4" s="206"/>
      <c r="C4" s="207"/>
      <c r="D4" s="207"/>
      <c r="E4" s="207"/>
      <c r="F4" s="207"/>
      <c r="G4" s="207"/>
    </row>
    <row r="5" spans="1:11">
      <c r="B5" s="206"/>
      <c r="C5" s="207"/>
      <c r="D5" s="207"/>
      <c r="E5" s="207"/>
      <c r="F5" s="207"/>
      <c r="G5" s="207"/>
    </row>
    <row r="6" spans="1:11">
      <c r="C6" s="36"/>
      <c r="D6" s="36"/>
      <c r="E6" s="36"/>
      <c r="F6" s="36"/>
      <c r="G6" s="36"/>
    </row>
    <row r="7" spans="1:11" ht="17" thickBot="1">
      <c r="D7" s="36"/>
    </row>
    <row r="8" spans="1:11">
      <c r="B8" s="37"/>
      <c r="C8" s="20"/>
      <c r="D8" s="20"/>
      <c r="E8" s="20"/>
      <c r="F8" s="20"/>
      <c r="G8" s="20"/>
      <c r="H8" s="20"/>
      <c r="I8" s="20"/>
      <c r="J8" s="38"/>
    </row>
    <row r="9" spans="1:11" s="26" customFormat="1">
      <c r="B9" s="24"/>
      <c r="C9" s="16" t="s">
        <v>19</v>
      </c>
      <c r="D9" s="17" t="s">
        <v>8</v>
      </c>
      <c r="E9" s="15" t="s">
        <v>4</v>
      </c>
      <c r="F9" s="16"/>
      <c r="G9" s="16" t="s">
        <v>7</v>
      </c>
      <c r="H9" s="16"/>
      <c r="I9" s="16" t="s">
        <v>0</v>
      </c>
      <c r="J9" s="92"/>
    </row>
    <row r="10" spans="1:11" s="26" customFormat="1">
      <c r="B10" s="25"/>
      <c r="C10" s="13"/>
      <c r="D10" s="33"/>
      <c r="E10" s="13"/>
      <c r="F10" s="13"/>
      <c r="G10" s="13"/>
      <c r="H10" s="13"/>
      <c r="I10" s="13"/>
      <c r="J10" s="14"/>
    </row>
    <row r="11" spans="1:11" s="26" customFormat="1" ht="17" thickBot="1">
      <c r="B11" s="25"/>
      <c r="C11" s="13" t="s">
        <v>45</v>
      </c>
      <c r="D11" s="33"/>
      <c r="E11" s="13"/>
      <c r="F11" s="13"/>
      <c r="G11" s="13"/>
      <c r="H11" s="13"/>
      <c r="I11" s="13"/>
      <c r="J11" s="14"/>
    </row>
    <row r="12" spans="1:11" ht="17" thickBot="1">
      <c r="A12" s="26"/>
      <c r="B12" s="25"/>
      <c r="C12" s="183" t="s">
        <v>121</v>
      </c>
      <c r="D12" s="21" t="s">
        <v>2</v>
      </c>
      <c r="E12" s="103">
        <f>'Research data'!H7</f>
        <v>0.99</v>
      </c>
      <c r="F12" s="39"/>
      <c r="G12" s="106" t="s">
        <v>49</v>
      </c>
      <c r="H12" s="32"/>
      <c r="I12" s="180"/>
      <c r="J12" s="14"/>
      <c r="K12" s="26"/>
    </row>
    <row r="13" spans="1:11" ht="17" thickBot="1">
      <c r="A13" s="109"/>
      <c r="B13" s="110"/>
      <c r="C13" s="174" t="s">
        <v>108</v>
      </c>
      <c r="D13" s="23" t="s">
        <v>59</v>
      </c>
      <c r="E13" s="103">
        <f>'Research data'!H8</f>
        <v>2</v>
      </c>
      <c r="F13" s="106"/>
      <c r="G13" s="174" t="s">
        <v>109</v>
      </c>
      <c r="H13" s="106"/>
      <c r="I13" s="180"/>
      <c r="J13" s="112"/>
      <c r="K13" s="26"/>
    </row>
    <row r="14" spans="1:11" ht="17" thickBot="1">
      <c r="A14" s="109"/>
      <c r="B14" s="110"/>
      <c r="C14" s="106" t="s">
        <v>62</v>
      </c>
      <c r="D14" s="23" t="s">
        <v>2</v>
      </c>
      <c r="E14" s="113">
        <v>0</v>
      </c>
      <c r="F14" s="106"/>
      <c r="G14" s="106"/>
      <c r="H14" s="106"/>
      <c r="I14" s="180" t="s">
        <v>104</v>
      </c>
      <c r="J14" s="112"/>
      <c r="K14" s="36"/>
    </row>
    <row r="15" spans="1:11" ht="17" thickBot="1">
      <c r="B15" s="110"/>
      <c r="C15" s="106" t="s">
        <v>61</v>
      </c>
      <c r="D15" s="23" t="s">
        <v>2</v>
      </c>
      <c r="E15" s="103">
        <f>'Research data'!H9</f>
        <v>1</v>
      </c>
      <c r="F15" s="106"/>
      <c r="G15" s="106"/>
      <c r="H15" s="106"/>
      <c r="I15" s="151" t="s">
        <v>104</v>
      </c>
      <c r="J15" s="112"/>
      <c r="K15" s="36"/>
    </row>
    <row r="16" spans="1:11" ht="17" thickBot="1">
      <c r="B16" s="110"/>
      <c r="C16" s="143" t="s">
        <v>92</v>
      </c>
      <c r="D16" s="23"/>
      <c r="E16" s="103">
        <f>'Research data'!H10</f>
        <v>8760</v>
      </c>
      <c r="F16" s="106"/>
      <c r="G16" s="143" t="s">
        <v>91</v>
      </c>
      <c r="H16" s="106"/>
      <c r="I16" s="180" t="s">
        <v>115</v>
      </c>
      <c r="J16" s="112"/>
    </row>
    <row r="17" spans="1:11">
      <c r="B17" s="40"/>
      <c r="D17" s="36"/>
      <c r="E17" s="36"/>
      <c r="F17" s="36"/>
      <c r="G17" s="36"/>
      <c r="H17" s="36"/>
      <c r="I17" s="36"/>
      <c r="J17" s="93"/>
    </row>
    <row r="18" spans="1:11" ht="17" thickBot="1">
      <c r="B18" s="40"/>
      <c r="C18" s="13" t="s">
        <v>44</v>
      </c>
      <c r="D18" s="36"/>
      <c r="E18" s="36"/>
      <c r="F18" s="36"/>
      <c r="G18" s="36"/>
      <c r="H18" s="36"/>
      <c r="I18" s="36"/>
      <c r="J18" s="93"/>
    </row>
    <row r="19" spans="1:11" ht="17" thickBot="1">
      <c r="B19" s="40"/>
      <c r="C19" s="39" t="s">
        <v>22</v>
      </c>
      <c r="D19" s="23" t="s">
        <v>20</v>
      </c>
      <c r="E19" s="41">
        <f>'Research data'!H18</f>
        <v>441136.38634471275</v>
      </c>
      <c r="F19" s="39"/>
      <c r="G19" s="39" t="s">
        <v>6</v>
      </c>
      <c r="H19" s="39"/>
      <c r="I19" s="180"/>
      <c r="J19" s="93"/>
    </row>
    <row r="20" spans="1:11" ht="17" thickBot="1">
      <c r="B20" s="40"/>
      <c r="C20" s="39" t="s">
        <v>23</v>
      </c>
      <c r="D20" s="23" t="s">
        <v>51</v>
      </c>
      <c r="E20" s="41">
        <f>'Research data'!H19</f>
        <v>393871.77352206496</v>
      </c>
      <c r="F20" s="39"/>
      <c r="G20" s="39" t="s">
        <v>25</v>
      </c>
      <c r="H20" s="39"/>
      <c r="I20" s="180"/>
      <c r="J20" s="93"/>
    </row>
    <row r="21" spans="1:11" ht="15" customHeight="1" thickBot="1">
      <c r="B21" s="133"/>
      <c r="C21" s="175" t="s">
        <v>110</v>
      </c>
      <c r="D21" s="135" t="s">
        <v>89</v>
      </c>
      <c r="E21" s="103">
        <f>'Research data'!H21</f>
        <v>0</v>
      </c>
      <c r="F21" s="136"/>
      <c r="G21" s="134" t="s">
        <v>90</v>
      </c>
      <c r="H21" s="136"/>
      <c r="I21" s="151" t="s">
        <v>107</v>
      </c>
      <c r="J21" s="137"/>
    </row>
    <row r="22" spans="1:11" ht="17" thickBot="1">
      <c r="A22" s="138"/>
      <c r="B22" s="140"/>
      <c r="C22" s="141" t="s">
        <v>93</v>
      </c>
      <c r="D22" s="135"/>
      <c r="E22" s="103">
        <f>'Research data'!H22</f>
        <v>0</v>
      </c>
      <c r="F22" s="141"/>
      <c r="G22" s="141" t="s">
        <v>94</v>
      </c>
      <c r="H22" s="141"/>
      <c r="I22" s="152" t="s">
        <v>7</v>
      </c>
      <c r="J22" s="142"/>
    </row>
    <row r="23" spans="1:11" ht="17" thickBot="1">
      <c r="A23" s="138"/>
      <c r="B23" s="140"/>
      <c r="C23" s="141" t="s">
        <v>95</v>
      </c>
      <c r="D23" s="135"/>
      <c r="E23" s="103">
        <f>'Research data'!H23</f>
        <v>0</v>
      </c>
      <c r="F23" s="141"/>
      <c r="G23" s="141" t="s">
        <v>96</v>
      </c>
      <c r="H23" s="141"/>
      <c r="I23" s="181"/>
      <c r="J23" s="142"/>
      <c r="K23" s="138"/>
    </row>
    <row r="24" spans="1:11" ht="17" thickBot="1">
      <c r="A24" s="138"/>
      <c r="B24" s="140"/>
      <c r="C24" s="175" t="s">
        <v>111</v>
      </c>
      <c r="D24" s="135"/>
      <c r="E24" s="103">
        <f>'Research data'!H24</f>
        <v>0</v>
      </c>
      <c r="F24" s="141"/>
      <c r="G24" s="141" t="s">
        <v>97</v>
      </c>
      <c r="H24" s="141"/>
      <c r="I24" s="156" t="s">
        <v>104</v>
      </c>
      <c r="J24" s="142"/>
      <c r="K24" s="138"/>
    </row>
    <row r="25" spans="1:11" ht="17" thickBot="1">
      <c r="A25" s="138"/>
      <c r="B25" s="140"/>
      <c r="C25" s="141" t="s">
        <v>98</v>
      </c>
      <c r="D25" s="135"/>
      <c r="E25" s="103">
        <f>'Research data'!H25</f>
        <v>0</v>
      </c>
      <c r="F25" s="141"/>
      <c r="G25" s="139" t="s">
        <v>99</v>
      </c>
      <c r="H25" s="141"/>
      <c r="I25" s="152" t="s">
        <v>7</v>
      </c>
      <c r="J25" s="142"/>
      <c r="K25" s="138"/>
    </row>
    <row r="26" spans="1:11" ht="17" thickBot="1">
      <c r="A26" s="109"/>
      <c r="B26" s="110"/>
      <c r="C26" s="106" t="s">
        <v>67</v>
      </c>
      <c r="D26" s="23" t="s">
        <v>68</v>
      </c>
      <c r="E26" s="113">
        <v>0.1</v>
      </c>
      <c r="F26" s="106"/>
      <c r="G26" s="106" t="s">
        <v>69</v>
      </c>
      <c r="H26" s="106"/>
      <c r="I26" s="151" t="s">
        <v>104</v>
      </c>
      <c r="J26" s="112"/>
      <c r="K26" s="138"/>
    </row>
    <row r="27" spans="1:11" ht="17" thickBot="1">
      <c r="A27" s="109"/>
      <c r="B27" s="110"/>
      <c r="C27" s="106" t="s">
        <v>70</v>
      </c>
      <c r="D27" s="23" t="s">
        <v>71</v>
      </c>
      <c r="E27" s="113">
        <v>0</v>
      </c>
      <c r="F27" s="106"/>
      <c r="G27" s="106"/>
      <c r="H27" s="106"/>
      <c r="I27" s="151" t="s">
        <v>7</v>
      </c>
      <c r="J27" s="112"/>
    </row>
    <row r="28" spans="1:11">
      <c r="A28" s="109"/>
      <c r="B28" s="110"/>
      <c r="C28" s="106"/>
      <c r="D28" s="23"/>
      <c r="E28" s="116"/>
      <c r="F28" s="106"/>
      <c r="G28" s="106"/>
      <c r="H28" s="106"/>
      <c r="I28" s="114"/>
      <c r="J28" s="112"/>
    </row>
    <row r="29" spans="1:11" ht="17" thickBot="1">
      <c r="A29" s="109"/>
      <c r="B29" s="110"/>
      <c r="C29" s="13" t="s">
        <v>5</v>
      </c>
      <c r="D29" s="94"/>
      <c r="E29" s="116"/>
      <c r="F29" s="114"/>
      <c r="H29" s="114"/>
      <c r="I29" s="114"/>
      <c r="J29" s="112"/>
    </row>
    <row r="30" spans="1:11" ht="17" thickBot="1">
      <c r="A30" s="109"/>
      <c r="B30" s="110"/>
      <c r="C30" s="106" t="s">
        <v>24</v>
      </c>
      <c r="D30" s="23" t="s">
        <v>1</v>
      </c>
      <c r="E30" s="113">
        <f>'Research data'!H28</f>
        <v>15</v>
      </c>
      <c r="F30" s="106"/>
      <c r="G30" s="106" t="s">
        <v>76</v>
      </c>
      <c r="H30" s="106"/>
      <c r="I30" s="180" t="s">
        <v>119</v>
      </c>
      <c r="J30" s="112"/>
    </row>
    <row r="31" spans="1:11" ht="17" thickBot="1">
      <c r="A31" s="109"/>
      <c r="B31" s="110"/>
      <c r="C31" s="106" t="s">
        <v>74</v>
      </c>
      <c r="D31" s="23" t="s">
        <v>1</v>
      </c>
      <c r="E31" s="113">
        <f>'Research data'!H29</f>
        <v>0</v>
      </c>
      <c r="F31" s="106"/>
      <c r="G31" s="106" t="s">
        <v>75</v>
      </c>
      <c r="H31" s="106"/>
      <c r="I31" s="180" t="s">
        <v>104</v>
      </c>
      <c r="J31" s="112"/>
    </row>
    <row r="32" spans="1:11" ht="17" thickBot="1">
      <c r="A32" s="109"/>
      <c r="B32" s="110"/>
      <c r="C32" s="106" t="s">
        <v>72</v>
      </c>
      <c r="D32" s="23" t="s">
        <v>73</v>
      </c>
      <c r="E32" s="132">
        <f>'Research data'!H30</f>
        <v>0</v>
      </c>
      <c r="F32" s="106"/>
      <c r="G32" s="106" t="s">
        <v>82</v>
      </c>
      <c r="H32" s="106"/>
      <c r="I32" s="180" t="s">
        <v>104</v>
      </c>
      <c r="J32" s="112"/>
    </row>
    <row r="33" spans="1:10" ht="17" thickBot="1">
      <c r="A33" s="109"/>
      <c r="B33" s="110"/>
      <c r="C33" s="106" t="s">
        <v>21</v>
      </c>
      <c r="D33" s="23" t="s">
        <v>2</v>
      </c>
      <c r="E33" s="113">
        <v>0</v>
      </c>
      <c r="F33" s="106"/>
      <c r="G33" s="106"/>
      <c r="H33" s="106"/>
      <c r="I33" s="151" t="s">
        <v>7</v>
      </c>
      <c r="J33" s="112"/>
    </row>
    <row r="34" spans="1:10" ht="17" thickBot="1">
      <c r="A34" s="109"/>
      <c r="B34" s="117"/>
      <c r="C34" s="118"/>
      <c r="D34" s="118"/>
      <c r="E34" s="118"/>
      <c r="F34" s="118"/>
      <c r="G34" s="118"/>
      <c r="H34" s="118"/>
      <c r="I34" s="118"/>
      <c r="J34" s="119"/>
    </row>
    <row r="35" spans="1:10">
      <c r="A35" s="109"/>
      <c r="B35" s="109"/>
      <c r="C35" s="109"/>
      <c r="D35" s="109"/>
      <c r="E35" s="109"/>
      <c r="F35" s="109"/>
      <c r="G35" s="109"/>
      <c r="H35" s="109"/>
      <c r="I35" s="109"/>
      <c r="J35" s="109"/>
    </row>
    <row r="36" spans="1:10">
      <c r="A36" s="109"/>
      <c r="B36" s="109"/>
      <c r="C36" s="109"/>
      <c r="D36" s="109"/>
      <c r="E36" s="109"/>
      <c r="F36" s="109"/>
      <c r="G36" s="109"/>
      <c r="H36" s="109"/>
      <c r="I36" s="109"/>
      <c r="J36" s="109"/>
    </row>
    <row r="37" spans="1:10">
      <c r="A37" s="109"/>
      <c r="B37" s="109"/>
      <c r="C37" s="109"/>
      <c r="D37" s="109"/>
      <c r="E37" s="109"/>
      <c r="F37" s="109"/>
      <c r="G37" s="109"/>
      <c r="H37" s="109"/>
      <c r="I37" s="109"/>
      <c r="J37" s="109"/>
    </row>
    <row r="38" spans="1:10">
      <c r="A38" s="109"/>
      <c r="B38" s="109"/>
      <c r="E38" s="109"/>
      <c r="F38" s="109"/>
      <c r="G38" s="109"/>
      <c r="H38" s="109"/>
      <c r="I38" s="109"/>
      <c r="J38" s="109"/>
    </row>
    <row r="39" spans="1:10">
      <c r="A39" s="109"/>
      <c r="B39" s="109"/>
      <c r="C39" s="109"/>
      <c r="D39" s="109"/>
      <c r="E39" s="109"/>
      <c r="F39" s="109"/>
      <c r="G39" s="109"/>
      <c r="H39" s="109"/>
      <c r="I39" s="109"/>
      <c r="J39" s="109"/>
    </row>
    <row r="40" spans="1:10">
      <c r="A40" s="109"/>
      <c r="B40" s="109"/>
      <c r="C40" s="109"/>
      <c r="D40" s="109"/>
      <c r="E40" s="109"/>
      <c r="F40" s="109"/>
      <c r="G40" s="109"/>
      <c r="H40" s="109"/>
      <c r="I40" s="109"/>
      <c r="J40" s="109"/>
    </row>
    <row r="41" spans="1:10">
      <c r="A41" s="109"/>
      <c r="B41" s="109"/>
      <c r="C41" s="109"/>
      <c r="D41" s="109"/>
      <c r="E41" s="109"/>
      <c r="F41" s="109"/>
      <c r="G41" s="109"/>
      <c r="H41" s="109"/>
      <c r="I41" s="109"/>
      <c r="J41" s="109"/>
    </row>
    <row r="42" spans="1:10">
      <c r="A42" s="109"/>
      <c r="B42" s="109"/>
      <c r="C42" s="109"/>
      <c r="D42" s="109"/>
      <c r="E42" s="109"/>
      <c r="F42" s="109"/>
      <c r="G42" s="109"/>
      <c r="H42" s="109"/>
      <c r="I42" s="109"/>
      <c r="J42" s="109"/>
    </row>
    <row r="43" spans="1:10">
      <c r="A43" s="109"/>
    </row>
    <row r="44" spans="1:10">
      <c r="A44" s="109"/>
    </row>
  </sheetData>
  <mergeCells count="1">
    <mergeCell ref="B2:G5"/>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A2:S38"/>
  <sheetViews>
    <sheetView workbookViewId="0">
      <selection activeCell="M26" sqref="M26"/>
    </sheetView>
  </sheetViews>
  <sheetFormatPr baseColWidth="10" defaultColWidth="10.6640625" defaultRowHeight="16"/>
  <cols>
    <col min="1" max="1" width="3.5" style="42" customWidth="1"/>
    <col min="2" max="2" width="3" style="42" customWidth="1"/>
    <col min="3" max="3" width="46" style="42" customWidth="1"/>
    <col min="4" max="4" width="16.5" style="42" hidden="1" customWidth="1"/>
    <col min="5" max="5" width="13.83203125" style="42" hidden="1" customWidth="1"/>
    <col min="6" max="6" width="10" style="42" customWidth="1"/>
    <col min="7" max="7" width="3" style="42" customWidth="1"/>
    <col min="8" max="8" width="14.83203125" style="42" customWidth="1"/>
    <col min="9" max="9" width="2" style="42" customWidth="1"/>
    <col min="10" max="10" width="14.83203125" style="42" customWidth="1"/>
    <col min="11" max="11" width="2.5" style="42" customWidth="1"/>
    <col min="12" max="12" width="10.5" style="42" customWidth="1"/>
    <col min="13" max="13" width="2.5" style="42" customWidth="1"/>
    <col min="14" max="14" width="21.1640625" style="42" customWidth="1"/>
    <col min="15" max="15" width="2.33203125" style="42" customWidth="1"/>
    <col min="16" max="16" width="23.5" style="42" customWidth="1"/>
    <col min="17" max="17" width="11" style="42" customWidth="1"/>
    <col min="18" max="18" width="2.5" style="42" customWidth="1"/>
    <col min="19" max="19" width="22.5" style="42" customWidth="1"/>
    <col min="20" max="16384" width="10.6640625" style="42"/>
  </cols>
  <sheetData>
    <row r="2" spans="1:19" ht="17" thickBot="1"/>
    <row r="3" spans="1:19">
      <c r="B3" s="43"/>
      <c r="C3" s="44"/>
      <c r="D3" s="44"/>
      <c r="E3" s="44"/>
      <c r="F3" s="44"/>
      <c r="G3" s="44"/>
      <c r="H3" s="44"/>
      <c r="I3" s="44"/>
      <c r="J3" s="44"/>
      <c r="K3" s="44"/>
      <c r="L3" s="44"/>
      <c r="M3" s="44"/>
      <c r="N3" s="44"/>
      <c r="O3" s="44"/>
      <c r="P3" s="44"/>
      <c r="Q3" s="44"/>
      <c r="R3" s="44"/>
      <c r="S3" s="44"/>
    </row>
    <row r="4" spans="1:19" s="26" customFormat="1">
      <c r="B4" s="25"/>
      <c r="C4" s="90" t="s">
        <v>19</v>
      </c>
      <c r="D4" s="9"/>
      <c r="E4" s="9"/>
      <c r="F4" s="90" t="s">
        <v>8</v>
      </c>
      <c r="G4" s="90"/>
      <c r="H4" s="90" t="s">
        <v>50</v>
      </c>
      <c r="I4" s="90"/>
      <c r="J4" s="90" t="s">
        <v>112</v>
      </c>
      <c r="K4" s="90"/>
      <c r="L4" s="15" t="s">
        <v>127</v>
      </c>
      <c r="M4" s="90"/>
      <c r="N4" s="90" t="s">
        <v>178</v>
      </c>
      <c r="O4" s="90"/>
      <c r="P4" s="90" t="s">
        <v>46</v>
      </c>
    </row>
    <row r="5" spans="1:19" ht="18" customHeight="1">
      <c r="B5" s="45"/>
      <c r="C5" s="50"/>
      <c r="D5" s="50"/>
      <c r="E5" s="50"/>
      <c r="F5" s="46"/>
      <c r="G5" s="46"/>
      <c r="H5" s="49"/>
      <c r="I5" s="49"/>
      <c r="J5" s="49"/>
      <c r="K5" s="49"/>
      <c r="L5" s="49"/>
      <c r="M5" s="49"/>
      <c r="N5" s="49"/>
      <c r="O5" s="49"/>
      <c r="P5" s="55"/>
    </row>
    <row r="6" spans="1:19" ht="18" customHeight="1" thickBot="1">
      <c r="B6" s="45"/>
      <c r="C6" s="12" t="s">
        <v>45</v>
      </c>
      <c r="D6" s="12"/>
      <c r="E6" s="12"/>
      <c r="F6" s="12"/>
      <c r="G6" s="34"/>
      <c r="H6" s="10"/>
      <c r="I6" s="10"/>
      <c r="J6" s="10"/>
      <c r="K6" s="10"/>
      <c r="L6" s="10"/>
      <c r="M6" s="10"/>
      <c r="N6" s="10"/>
      <c r="O6" s="10"/>
      <c r="P6" s="53"/>
    </row>
    <row r="7" spans="1:19" ht="17" thickBot="1">
      <c r="B7" s="45"/>
      <c r="C7" s="185" t="s">
        <v>121</v>
      </c>
      <c r="D7" s="51"/>
      <c r="E7" s="51"/>
      <c r="F7" s="102" t="s">
        <v>2</v>
      </c>
      <c r="G7" s="91"/>
      <c r="H7" s="191">
        <f>J7</f>
        <v>0.99</v>
      </c>
      <c r="I7" s="49"/>
      <c r="J7" s="149">
        <f>Notes!F22</f>
        <v>0.99</v>
      </c>
      <c r="K7" s="49"/>
      <c r="L7" s="149"/>
      <c r="M7" s="49"/>
      <c r="N7" s="49"/>
      <c r="O7" s="49"/>
      <c r="P7" s="148"/>
    </row>
    <row r="8" spans="1:19" ht="17" thickBot="1">
      <c r="B8" s="45"/>
      <c r="C8" s="173" t="s">
        <v>108</v>
      </c>
      <c r="D8" s="51"/>
      <c r="E8" s="51"/>
      <c r="F8" s="121" t="s">
        <v>59</v>
      </c>
      <c r="G8" s="91"/>
      <c r="H8" s="192">
        <f>L8</f>
        <v>2</v>
      </c>
      <c r="I8" s="54"/>
      <c r="J8" s="149"/>
      <c r="K8" s="49"/>
      <c r="L8" s="149">
        <v>2</v>
      </c>
      <c r="M8" s="49"/>
      <c r="N8" s="49"/>
      <c r="O8" s="49"/>
      <c r="P8" s="148"/>
    </row>
    <row r="9" spans="1:19" ht="17" thickBot="1">
      <c r="A9" s="109"/>
      <c r="B9" s="110"/>
      <c r="C9" s="194" t="s">
        <v>61</v>
      </c>
      <c r="D9" s="51"/>
      <c r="E9" s="51"/>
      <c r="F9" s="23" t="s">
        <v>2</v>
      </c>
      <c r="G9" s="91"/>
      <c r="H9" s="157">
        <v>1</v>
      </c>
      <c r="I9" s="202"/>
      <c r="J9" s="202"/>
      <c r="K9" s="106"/>
      <c r="L9" s="109"/>
      <c r="M9" s="109"/>
      <c r="N9" s="109"/>
      <c r="O9" s="109"/>
      <c r="P9" s="144" t="s">
        <v>171</v>
      </c>
      <c r="Q9" s="109"/>
    </row>
    <row r="10" spans="1:19" ht="17" thickBot="1">
      <c r="A10" s="109"/>
      <c r="B10" s="110"/>
      <c r="C10" s="184" t="s">
        <v>124</v>
      </c>
      <c r="F10" s="106" t="s">
        <v>87</v>
      </c>
      <c r="H10" s="193">
        <v>8760</v>
      </c>
      <c r="I10" s="124"/>
      <c r="J10" s="124"/>
      <c r="K10" s="115"/>
      <c r="L10" s="111"/>
      <c r="M10" s="115"/>
      <c r="N10" s="115"/>
      <c r="O10" s="115"/>
      <c r="P10" s="144"/>
    </row>
    <row r="11" spans="1:19" ht="17" thickBot="1">
      <c r="A11" s="109"/>
      <c r="B11" s="110"/>
      <c r="C11" s="106" t="s">
        <v>62</v>
      </c>
      <c r="D11" s="12"/>
      <c r="E11" s="12"/>
      <c r="F11" s="23" t="s">
        <v>2</v>
      </c>
      <c r="G11" s="11"/>
      <c r="H11" s="113">
        <v>0</v>
      </c>
      <c r="I11" s="116"/>
      <c r="J11" s="116"/>
      <c r="K11" s="106"/>
      <c r="L11" s="109"/>
      <c r="M11" s="109"/>
      <c r="N11" s="109"/>
      <c r="O11" s="109"/>
      <c r="P11" s="144"/>
      <c r="Q11" s="109"/>
    </row>
    <row r="12" spans="1:19" ht="17" thickBot="1">
      <c r="A12" s="109"/>
      <c r="B12" s="110"/>
      <c r="C12" s="106" t="s">
        <v>63</v>
      </c>
      <c r="D12" s="34"/>
      <c r="E12" s="34"/>
      <c r="F12" s="23" t="s">
        <v>2</v>
      </c>
      <c r="H12" s="108">
        <v>0</v>
      </c>
      <c r="I12" s="114"/>
      <c r="J12" s="114"/>
      <c r="K12" s="109"/>
      <c r="L12" s="109"/>
      <c r="M12" s="109"/>
      <c r="N12" s="109"/>
      <c r="O12" s="109"/>
      <c r="P12" s="144"/>
      <c r="Q12" s="109"/>
    </row>
    <row r="13" spans="1:19" ht="17" thickBot="1">
      <c r="A13" s="109"/>
      <c r="B13" s="110"/>
      <c r="C13" s="106" t="s">
        <v>64</v>
      </c>
      <c r="D13" s="34"/>
      <c r="E13" s="34"/>
      <c r="F13" s="23" t="s">
        <v>2</v>
      </c>
      <c r="H13" s="108">
        <v>0</v>
      </c>
      <c r="I13" s="114"/>
      <c r="J13" s="114"/>
      <c r="K13" s="109"/>
      <c r="L13" s="109"/>
      <c r="M13" s="109"/>
      <c r="N13" s="109"/>
      <c r="O13" s="109"/>
      <c r="P13" s="144"/>
      <c r="Q13" s="109"/>
    </row>
    <row r="14" spans="1:19" ht="17" thickBot="1">
      <c r="A14" s="109"/>
      <c r="B14" s="110"/>
      <c r="C14" s="106" t="s">
        <v>65</v>
      </c>
      <c r="D14" s="107"/>
      <c r="E14" s="107"/>
      <c r="F14" s="23" t="s">
        <v>2</v>
      </c>
      <c r="H14" s="111">
        <v>0</v>
      </c>
      <c r="I14" s="115"/>
      <c r="J14" s="115"/>
      <c r="K14" s="106"/>
      <c r="L14" s="109"/>
      <c r="M14" s="109"/>
      <c r="N14" s="109"/>
      <c r="O14" s="109"/>
      <c r="P14" s="144"/>
      <c r="Q14" s="109"/>
    </row>
    <row r="15" spans="1:19">
      <c r="B15" s="45"/>
      <c r="C15" s="51"/>
      <c r="D15" s="107"/>
      <c r="E15" s="107"/>
      <c r="F15" s="47"/>
      <c r="H15" s="54"/>
      <c r="I15" s="54"/>
      <c r="J15" s="54"/>
      <c r="K15" s="49"/>
      <c r="L15" s="49"/>
      <c r="M15" s="49"/>
      <c r="N15" s="49"/>
      <c r="O15" s="49"/>
      <c r="P15" s="56"/>
    </row>
    <row r="16" spans="1:19">
      <c r="A16" s="109"/>
      <c r="B16" s="110"/>
      <c r="C16" s="34"/>
      <c r="F16" s="34"/>
      <c r="H16" s="11"/>
      <c r="I16" s="11"/>
      <c r="J16" s="11"/>
      <c r="K16" s="124"/>
      <c r="L16" s="124"/>
      <c r="M16" s="124"/>
      <c r="N16" s="123"/>
      <c r="O16" s="123"/>
      <c r="P16" s="55"/>
    </row>
    <row r="17" spans="1:19" ht="17" thickBot="1">
      <c r="A17" s="109"/>
      <c r="B17" s="110"/>
      <c r="C17" s="12" t="s">
        <v>43</v>
      </c>
      <c r="F17" s="12"/>
      <c r="H17" s="11"/>
      <c r="I17" s="11"/>
      <c r="J17" s="11"/>
      <c r="K17" s="11"/>
      <c r="L17" s="11"/>
      <c r="M17" s="11"/>
      <c r="N17" s="123"/>
      <c r="O17" s="123"/>
      <c r="P17" s="105"/>
    </row>
    <row r="18" spans="1:19" ht="17" thickBot="1">
      <c r="A18" s="109"/>
      <c r="B18" s="110"/>
      <c r="C18" s="126" t="s">
        <v>84</v>
      </c>
      <c r="D18" s="120"/>
      <c r="E18" s="120"/>
      <c r="F18" s="126" t="s">
        <v>20</v>
      </c>
      <c r="H18" s="122">
        <f>N18</f>
        <v>441136.38634471275</v>
      </c>
      <c r="I18" s="203"/>
      <c r="K18" s="123"/>
      <c r="L18" s="123"/>
      <c r="M18" s="123"/>
      <c r="N18" s="149">
        <f>Notes!F58</f>
        <v>441136.38634471275</v>
      </c>
      <c r="O18" s="123"/>
      <c r="P18" s="148"/>
    </row>
    <row r="19" spans="1:19" ht="17" thickBot="1">
      <c r="A19" s="109"/>
      <c r="B19" s="110"/>
      <c r="C19" s="126" t="s">
        <v>85</v>
      </c>
      <c r="F19" s="128" t="s">
        <v>51</v>
      </c>
      <c r="H19" s="122">
        <f>N19</f>
        <v>393871.77352206496</v>
      </c>
      <c r="I19" s="203"/>
      <c r="L19" s="123"/>
      <c r="N19" s="149">
        <f>Notes!F61</f>
        <v>393871.77352206496</v>
      </c>
      <c r="O19" s="123"/>
      <c r="P19" s="148"/>
    </row>
    <row r="20" spans="1:19" ht="17" thickBot="1">
      <c r="A20" s="109"/>
      <c r="B20" s="110"/>
      <c r="C20" s="126" t="s">
        <v>86</v>
      </c>
      <c r="F20" s="128" t="s">
        <v>20</v>
      </c>
      <c r="H20" s="153">
        <v>0</v>
      </c>
      <c r="I20" s="123"/>
      <c r="J20" s="123"/>
      <c r="L20" s="123"/>
      <c r="N20" s="123"/>
      <c r="O20" s="123"/>
      <c r="P20" s="148"/>
    </row>
    <row r="21" spans="1:19" ht="17" thickBot="1">
      <c r="A21" s="109"/>
      <c r="B21" s="110"/>
      <c r="C21" s="126" t="s">
        <v>86</v>
      </c>
      <c r="F21" s="121" t="s">
        <v>66</v>
      </c>
      <c r="H21" s="153">
        <f>L21</f>
        <v>0</v>
      </c>
      <c r="I21" s="123"/>
      <c r="J21" s="123"/>
      <c r="L21" s="193"/>
      <c r="N21" s="115"/>
      <c r="O21" s="115"/>
      <c r="P21" s="148"/>
      <c r="S21" s="145"/>
    </row>
    <row r="22" spans="1:19" ht="17" thickBot="1">
      <c r="A22" s="109"/>
      <c r="B22" s="110"/>
      <c r="C22" s="139" t="s">
        <v>93</v>
      </c>
      <c r="F22" s="139" t="s">
        <v>20</v>
      </c>
      <c r="H22" s="127">
        <v>0</v>
      </c>
      <c r="I22" s="123"/>
      <c r="J22" s="123"/>
      <c r="K22" s="115"/>
      <c r="L22" s="115"/>
      <c r="M22" s="115"/>
      <c r="N22" s="115"/>
      <c r="O22" s="115"/>
      <c r="P22" s="148"/>
    </row>
    <row r="23" spans="1:19" ht="17" thickBot="1">
      <c r="A23" s="109"/>
      <c r="B23" s="110"/>
      <c r="C23" s="139" t="s">
        <v>95</v>
      </c>
      <c r="F23" s="139" t="s">
        <v>20</v>
      </c>
      <c r="H23" s="127">
        <v>0</v>
      </c>
      <c r="I23" s="123"/>
      <c r="J23" s="123"/>
      <c r="K23" s="115"/>
      <c r="L23" s="115"/>
      <c r="M23" s="115"/>
      <c r="N23" s="115"/>
      <c r="O23" s="115"/>
      <c r="P23" s="148"/>
    </row>
    <row r="24" spans="1:19" ht="17" thickBot="1">
      <c r="A24" s="109"/>
      <c r="B24" s="110"/>
      <c r="C24" s="139" t="s">
        <v>100</v>
      </c>
      <c r="F24" s="139" t="s">
        <v>20</v>
      </c>
      <c r="H24" s="127">
        <v>0</v>
      </c>
      <c r="I24" s="123"/>
      <c r="J24" s="123"/>
      <c r="K24" s="115"/>
      <c r="L24" s="115"/>
      <c r="M24" s="115"/>
      <c r="N24" s="115"/>
      <c r="O24" s="115"/>
      <c r="P24" s="182"/>
    </row>
    <row r="25" spans="1:19" ht="17" thickBot="1">
      <c r="A25" s="109"/>
      <c r="B25" s="110"/>
      <c r="C25" s="141" t="s">
        <v>98</v>
      </c>
      <c r="F25" s="139" t="s">
        <v>89</v>
      </c>
      <c r="H25" s="127">
        <v>0</v>
      </c>
      <c r="I25" s="123"/>
      <c r="J25" s="123"/>
      <c r="K25" s="115"/>
      <c r="L25" s="115"/>
      <c r="M25" s="115"/>
      <c r="N25" s="115"/>
      <c r="O25" s="115"/>
      <c r="P25" s="148"/>
    </row>
    <row r="26" spans="1:19">
      <c r="B26" s="45"/>
      <c r="P26" s="48"/>
    </row>
    <row r="27" spans="1:19" ht="17" thickBot="1">
      <c r="A27" s="109"/>
      <c r="B27" s="110"/>
      <c r="C27" s="34" t="s">
        <v>5</v>
      </c>
      <c r="F27" s="34"/>
      <c r="H27" s="10"/>
      <c r="I27" s="10"/>
      <c r="J27" s="10"/>
      <c r="K27" s="11"/>
      <c r="L27" s="11"/>
      <c r="M27" s="11"/>
      <c r="N27" s="11"/>
      <c r="O27" s="11"/>
      <c r="P27" s="56"/>
    </row>
    <row r="28" spans="1:19" ht="17" thickBot="1">
      <c r="A28" s="109"/>
      <c r="B28" s="110"/>
      <c r="C28" s="125" t="s">
        <v>3</v>
      </c>
      <c r="F28" s="121" t="s">
        <v>1</v>
      </c>
      <c r="H28" s="122">
        <f>Notes!F127</f>
        <v>15</v>
      </c>
      <c r="I28" s="203"/>
      <c r="J28" s="203"/>
      <c r="K28" s="123"/>
      <c r="L28" s="123"/>
      <c r="M28" s="123"/>
      <c r="N28" s="124"/>
      <c r="O28" s="124"/>
      <c r="P28" s="148"/>
    </row>
    <row r="29" spans="1:19" ht="17" thickBot="1">
      <c r="A29" s="109"/>
      <c r="B29" s="110"/>
      <c r="C29" s="107" t="s">
        <v>83</v>
      </c>
      <c r="F29" s="121" t="s">
        <v>1</v>
      </c>
      <c r="H29" s="122">
        <f>Notes!E194</f>
        <v>0</v>
      </c>
      <c r="I29" s="203"/>
      <c r="J29" s="203"/>
      <c r="K29" s="124"/>
      <c r="L29" s="124"/>
      <c r="M29" s="124"/>
      <c r="N29" s="124"/>
      <c r="O29" s="124"/>
      <c r="P29" s="182" t="s">
        <v>104</v>
      </c>
    </row>
    <row r="30" spans="1:19" ht="17" thickBot="1">
      <c r="A30" s="109"/>
      <c r="B30" s="110"/>
      <c r="C30" s="120" t="s">
        <v>82</v>
      </c>
      <c r="F30" s="121" t="s">
        <v>73</v>
      </c>
      <c r="H30" s="149">
        <f>Notes!E195</f>
        <v>0</v>
      </c>
      <c r="I30" s="204"/>
      <c r="J30" s="204"/>
      <c r="K30" s="124"/>
      <c r="L30" s="124"/>
      <c r="M30" s="124"/>
      <c r="N30" s="11"/>
      <c r="O30" s="11"/>
      <c r="P30" s="148"/>
    </row>
    <row r="31" spans="1:19" ht="17" thickBot="1">
      <c r="A31" s="109"/>
      <c r="B31" s="110"/>
      <c r="C31" s="101" t="s">
        <v>21</v>
      </c>
      <c r="F31" s="12"/>
      <c r="H31" s="52">
        <v>0</v>
      </c>
      <c r="I31" s="205"/>
      <c r="J31" s="205"/>
      <c r="P31" s="148"/>
    </row>
    <row r="32" spans="1:19" ht="17" thickBot="1">
      <c r="A32" s="109"/>
      <c r="B32" s="110"/>
      <c r="C32" s="106" t="s">
        <v>77</v>
      </c>
      <c r="H32" s="113">
        <v>0</v>
      </c>
      <c r="I32" s="116"/>
      <c r="J32" s="116"/>
      <c r="P32" s="150" t="s">
        <v>103</v>
      </c>
    </row>
    <row r="33" spans="1:16" ht="17" thickBot="1">
      <c r="A33" s="109"/>
      <c r="B33" s="110"/>
      <c r="C33" s="106" t="s">
        <v>78</v>
      </c>
      <c r="H33" s="113">
        <v>0</v>
      </c>
      <c r="I33" s="116"/>
      <c r="J33" s="116"/>
      <c r="P33" s="150" t="s">
        <v>103</v>
      </c>
    </row>
    <row r="34" spans="1:16" ht="17" thickBot="1">
      <c r="A34" s="109"/>
      <c r="B34" s="110"/>
      <c r="C34" s="106" t="s">
        <v>79</v>
      </c>
      <c r="H34" s="113">
        <v>0</v>
      </c>
      <c r="I34" s="116"/>
      <c r="J34" s="116"/>
      <c r="P34" s="150" t="s">
        <v>103</v>
      </c>
    </row>
    <row r="35" spans="1:16" ht="17" thickBot="1">
      <c r="A35" s="109"/>
      <c r="B35" s="110"/>
      <c r="C35" s="106" t="s">
        <v>80</v>
      </c>
      <c r="H35" s="113">
        <v>0</v>
      </c>
      <c r="I35" s="116"/>
      <c r="J35" s="116"/>
      <c r="P35" s="150" t="s">
        <v>103</v>
      </c>
    </row>
    <row r="36" spans="1:16" ht="17" thickBot="1">
      <c r="A36" s="109"/>
      <c r="B36" s="110"/>
      <c r="C36" s="106" t="s">
        <v>81</v>
      </c>
      <c r="H36" s="113">
        <v>0</v>
      </c>
      <c r="I36" s="116"/>
      <c r="J36" s="116"/>
      <c r="P36" s="150" t="s">
        <v>103</v>
      </c>
    </row>
    <row r="37" spans="1:16">
      <c r="A37" s="109"/>
      <c r="B37" s="110"/>
      <c r="P37" s="131"/>
    </row>
    <row r="38" spans="1:16">
      <c r="A38" s="109"/>
      <c r="B38" s="110"/>
      <c r="C38" s="48"/>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J36"/>
  <sheetViews>
    <sheetView workbookViewId="0">
      <selection activeCell="C16" sqref="C16"/>
    </sheetView>
  </sheetViews>
  <sheetFormatPr baseColWidth="10" defaultColWidth="33.1640625" defaultRowHeight="16"/>
  <cols>
    <col min="1" max="1" width="3.5" style="58" customWidth="1"/>
    <col min="2" max="2" width="6.5" style="58" customWidth="1"/>
    <col min="3" max="3" width="27.83203125" style="58" customWidth="1"/>
    <col min="4" max="4" width="48.33203125" style="58" customWidth="1"/>
    <col min="5" max="5" width="10.1640625" style="58" customWidth="1"/>
    <col min="6" max="7" width="13.1640625" style="58" customWidth="1"/>
    <col min="8" max="8" width="12.5" style="62" customWidth="1"/>
    <col min="9" max="9" width="31.5" style="62" customWidth="1"/>
    <col min="10" max="10" width="98.5" style="58" customWidth="1"/>
    <col min="11" max="16384" width="33.1640625" style="58"/>
  </cols>
  <sheetData>
    <row r="1" spans="2:10" ht="17" thickBot="1"/>
    <row r="2" spans="2:10">
      <c r="B2" s="59"/>
      <c r="C2" s="60"/>
      <c r="D2" s="60"/>
      <c r="E2" s="60"/>
      <c r="F2" s="60"/>
      <c r="G2" s="60"/>
      <c r="H2" s="63"/>
      <c r="I2" s="63"/>
      <c r="J2" s="60"/>
    </row>
    <row r="3" spans="2:10">
      <c r="B3" s="61"/>
      <c r="C3" s="13" t="s">
        <v>15</v>
      </c>
      <c r="D3" s="13"/>
      <c r="E3" s="13"/>
      <c r="F3" s="13"/>
      <c r="G3" s="13"/>
      <c r="H3" s="18"/>
      <c r="I3" s="18"/>
      <c r="J3" s="57"/>
    </row>
    <row r="4" spans="2:10">
      <c r="B4" s="61"/>
      <c r="C4" s="57"/>
      <c r="D4" s="57"/>
      <c r="E4" s="57"/>
      <c r="F4" s="57"/>
      <c r="G4" s="57"/>
      <c r="H4" s="64"/>
      <c r="I4" s="64"/>
      <c r="J4" s="57"/>
    </row>
    <row r="5" spans="2:10">
      <c r="B5" s="65"/>
      <c r="C5" s="15" t="s">
        <v>16</v>
      </c>
      <c r="D5" s="15" t="s">
        <v>0</v>
      </c>
      <c r="E5" s="15" t="s">
        <v>12</v>
      </c>
      <c r="F5" s="15" t="s">
        <v>17</v>
      </c>
      <c r="G5" s="15" t="s">
        <v>47</v>
      </c>
      <c r="H5" s="19" t="s">
        <v>18</v>
      </c>
      <c r="I5" s="19" t="s">
        <v>48</v>
      </c>
      <c r="J5" s="15" t="s">
        <v>9</v>
      </c>
    </row>
    <row r="6" spans="2:10">
      <c r="B6" s="61"/>
      <c r="C6" s="13"/>
      <c r="D6" s="13"/>
      <c r="E6" s="13"/>
      <c r="F6" s="13"/>
      <c r="G6" s="13"/>
      <c r="H6" s="18"/>
      <c r="I6" s="18"/>
      <c r="J6" s="13"/>
    </row>
    <row r="7" spans="2:10">
      <c r="B7" s="61"/>
      <c r="C7" s="186"/>
      <c r="D7" s="187" t="s">
        <v>126</v>
      </c>
      <c r="E7" s="187" t="s">
        <v>125</v>
      </c>
      <c r="F7" s="178">
        <v>41671</v>
      </c>
      <c r="G7" s="57">
        <v>2014</v>
      </c>
      <c r="H7" s="100">
        <v>43160</v>
      </c>
      <c r="I7" s="57" t="s">
        <v>114</v>
      </c>
      <c r="J7" s="58" t="s">
        <v>113</v>
      </c>
    </row>
    <row r="8" spans="2:10">
      <c r="B8" s="61"/>
      <c r="C8" s="176"/>
    </row>
    <row r="9" spans="2:10">
      <c r="B9" s="61"/>
      <c r="C9" s="176"/>
      <c r="D9" s="201" t="s">
        <v>169</v>
      </c>
      <c r="E9" s="147"/>
      <c r="F9" s="57"/>
      <c r="G9" s="57"/>
      <c r="H9" s="100"/>
      <c r="I9" s="99"/>
      <c r="J9" s="98" t="s">
        <v>170</v>
      </c>
    </row>
    <row r="10" spans="2:10">
      <c r="B10" s="61"/>
    </row>
    <row r="11" spans="2:10" s="208" customFormat="1">
      <c r="B11" s="211"/>
      <c r="C11" s="208" t="s">
        <v>179</v>
      </c>
      <c r="D11" s="209" t="s">
        <v>180</v>
      </c>
      <c r="E11" s="209"/>
      <c r="F11" s="209" t="s">
        <v>181</v>
      </c>
      <c r="G11" s="209">
        <v>2009</v>
      </c>
      <c r="H11" s="210">
        <v>43344</v>
      </c>
      <c r="I11" s="209"/>
      <c r="J11" s="208" t="s">
        <v>182</v>
      </c>
    </row>
    <row r="12" spans="2:10" s="208" customFormat="1">
      <c r="B12" s="211"/>
      <c r="C12" s="208" t="s">
        <v>23</v>
      </c>
      <c r="D12" s="209"/>
      <c r="E12" s="209"/>
      <c r="F12" s="209"/>
      <c r="G12" s="209"/>
      <c r="H12" s="210"/>
      <c r="I12" s="209"/>
    </row>
    <row r="13" spans="2:10">
      <c r="B13" s="61"/>
      <c r="C13" s="179"/>
      <c r="D13" s="177"/>
      <c r="E13" s="177"/>
      <c r="F13" s="57"/>
      <c r="G13" s="57"/>
      <c r="H13" s="100"/>
      <c r="I13" s="57"/>
    </row>
    <row r="14" spans="2:10">
      <c r="B14" s="61"/>
      <c r="C14" s="129"/>
      <c r="D14" s="147"/>
      <c r="E14" s="147"/>
      <c r="F14" s="57"/>
      <c r="G14" s="57"/>
      <c r="H14" s="100"/>
      <c r="I14" s="57"/>
    </row>
    <row r="15" spans="2:10">
      <c r="B15" s="61"/>
      <c r="C15" s="130"/>
    </row>
    <row r="16" spans="2:10">
      <c r="B16" s="61"/>
      <c r="C16" s="176"/>
      <c r="D16" s="145"/>
      <c r="E16" s="145"/>
      <c r="H16" s="100"/>
      <c r="J16" s="145"/>
    </row>
    <row r="17" spans="2:10">
      <c r="B17" s="61"/>
      <c r="E17" s="104"/>
      <c r="F17" s="57"/>
      <c r="G17" s="57"/>
      <c r="H17" s="100"/>
      <c r="I17" s="114"/>
    </row>
    <row r="18" spans="2:10">
      <c r="B18" s="61"/>
      <c r="C18" s="130"/>
      <c r="E18" s="104"/>
      <c r="F18" s="57"/>
      <c r="G18" s="57"/>
      <c r="H18" s="100"/>
      <c r="I18" s="114"/>
    </row>
    <row r="19" spans="2:10">
      <c r="B19" s="61"/>
      <c r="C19" s="145"/>
      <c r="D19" s="145"/>
      <c r="E19" s="145"/>
      <c r="H19" s="100"/>
      <c r="I19" s="114"/>
      <c r="J19" s="97"/>
    </row>
    <row r="20" spans="2:10">
      <c r="B20" s="61"/>
      <c r="C20" s="145"/>
    </row>
    <row r="21" spans="2:10">
      <c r="B21" s="61"/>
    </row>
    <row r="22" spans="2:10">
      <c r="B22" s="61"/>
      <c r="C22" s="154"/>
      <c r="D22" s="145"/>
      <c r="E22" s="147"/>
      <c r="F22" s="57"/>
      <c r="G22" s="57"/>
      <c r="H22" s="100"/>
      <c r="J22" s="147"/>
    </row>
    <row r="23" spans="2:10">
      <c r="B23" s="61"/>
      <c r="I23" s="57"/>
      <c r="J23" s="57"/>
    </row>
    <row r="24" spans="2:10">
      <c r="B24" s="61"/>
      <c r="I24" s="99"/>
      <c r="J24" s="57"/>
    </row>
    <row r="25" spans="2:10">
      <c r="B25" s="61"/>
      <c r="I25" s="57"/>
      <c r="J25" s="57"/>
    </row>
    <row r="26" spans="2:10">
      <c r="B26" s="61"/>
    </row>
    <row r="27" spans="2:10">
      <c r="B27" s="61"/>
      <c r="C27" s="109"/>
    </row>
    <row r="28" spans="2:10">
      <c r="B28" s="61"/>
      <c r="C28" s="129"/>
    </row>
    <row r="29" spans="2:10">
      <c r="B29" s="61"/>
      <c r="C29" s="130"/>
      <c r="D29" s="57"/>
      <c r="E29" s="57"/>
      <c r="F29" s="57"/>
      <c r="G29" s="57"/>
      <c r="H29" s="57"/>
    </row>
    <row r="30" spans="2:10">
      <c r="B30" s="61"/>
      <c r="C30" s="129"/>
      <c r="D30" s="57"/>
      <c r="E30" s="57"/>
      <c r="F30" s="57"/>
      <c r="G30" s="57"/>
      <c r="H30" s="57"/>
    </row>
    <row r="31" spans="2:10">
      <c r="B31" s="61"/>
      <c r="D31" s="57"/>
      <c r="E31" s="57"/>
      <c r="F31" s="57"/>
      <c r="G31" s="57"/>
      <c r="H31" s="57"/>
    </row>
    <row r="32" spans="2:10">
      <c r="B32" s="61"/>
      <c r="C32" s="129"/>
    </row>
    <row r="33" spans="2:2">
      <c r="B33" s="61"/>
    </row>
    <row r="34" spans="2:2">
      <c r="B34" s="61"/>
    </row>
    <row r="35" spans="2:2">
      <c r="B35" s="61"/>
    </row>
    <row r="36" spans="2:2">
      <c r="B36" s="61"/>
    </row>
  </sheetData>
  <phoneticPr fontId="36" type="noConversion"/>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theme="6" tint="0.79998168889431442"/>
  </sheetPr>
  <dimension ref="A1:S306"/>
  <sheetViews>
    <sheetView tabSelected="1" topLeftCell="A43" workbookViewId="0">
      <selection activeCell="G84" sqref="G84"/>
    </sheetView>
  </sheetViews>
  <sheetFormatPr baseColWidth="10" defaultColWidth="10.6640625" defaultRowHeight="16"/>
  <cols>
    <col min="1" max="2" width="3.5" style="66" customWidth="1"/>
    <col min="3" max="3" width="9.5" style="66" customWidth="1"/>
    <col min="4" max="4" width="4" style="66" customWidth="1"/>
    <col min="5" max="5" width="47.1640625" style="66" customWidth="1"/>
    <col min="6" max="6" width="11.5" style="66" customWidth="1"/>
    <col min="7" max="7" width="18" style="66" customWidth="1"/>
    <col min="8" max="8" width="22.33203125" style="66" customWidth="1"/>
    <col min="9" max="10" width="10.6640625" style="66"/>
    <col min="11" max="11" width="16.33203125" style="66" customWidth="1"/>
    <col min="12" max="12" width="10.6640625" style="66"/>
    <col min="13" max="13" width="17.33203125" style="66" customWidth="1"/>
    <col min="14" max="14" width="10.1640625" style="66" customWidth="1"/>
    <col min="15" max="15" width="10.6640625" style="66"/>
    <col min="16" max="16" width="16.5" style="66" customWidth="1"/>
    <col min="17" max="17" width="10.6640625" style="66"/>
    <col min="18" max="18" width="55.5" style="66" customWidth="1"/>
    <col min="19" max="16384" width="10.6640625" style="66"/>
  </cols>
  <sheetData>
    <row r="1" spans="1:19" ht="17" thickBot="1"/>
    <row r="2" spans="1:19">
      <c r="B2" s="67"/>
      <c r="C2" s="68"/>
      <c r="D2" s="68"/>
      <c r="E2" s="68"/>
      <c r="F2" s="68"/>
      <c r="G2" s="68"/>
      <c r="H2" s="68"/>
      <c r="I2" s="68"/>
      <c r="J2" s="68"/>
      <c r="K2" s="68"/>
      <c r="L2" s="68"/>
      <c r="M2" s="68"/>
      <c r="N2" s="69"/>
    </row>
    <row r="3" spans="1:19">
      <c r="A3" s="70"/>
      <c r="B3" s="95"/>
      <c r="C3" s="74" t="s">
        <v>0</v>
      </c>
      <c r="D3" s="74" t="s">
        <v>58</v>
      </c>
      <c r="E3" s="74" t="s">
        <v>26</v>
      </c>
      <c r="F3" s="74"/>
      <c r="G3" s="74"/>
      <c r="H3" s="71"/>
      <c r="I3" s="71"/>
      <c r="J3" s="71"/>
      <c r="K3" s="71"/>
      <c r="L3" s="71"/>
      <c r="M3" s="71"/>
      <c r="N3" s="96"/>
    </row>
    <row r="4" spans="1:19">
      <c r="B4" s="72"/>
      <c r="C4" s="73"/>
      <c r="D4" s="73"/>
      <c r="E4" s="73"/>
      <c r="F4" s="73"/>
      <c r="G4" s="73"/>
      <c r="H4" s="73"/>
      <c r="I4" s="73"/>
      <c r="J4" s="73"/>
      <c r="K4" s="73"/>
      <c r="L4" s="73"/>
      <c r="M4" s="73"/>
      <c r="N4" s="73"/>
      <c r="O4" s="73"/>
    </row>
    <row r="5" spans="1:19">
      <c r="B5" s="72"/>
      <c r="D5" s="73"/>
      <c r="E5" s="73"/>
      <c r="F5" s="73"/>
      <c r="G5" s="73"/>
      <c r="H5" s="73"/>
      <c r="I5" s="73"/>
      <c r="J5" s="73"/>
      <c r="K5" s="73"/>
      <c r="L5" s="73"/>
      <c r="M5" s="73"/>
      <c r="N5" s="73"/>
      <c r="O5" s="73"/>
    </row>
    <row r="6" spans="1:19">
      <c r="B6" s="72"/>
      <c r="C6" s="73"/>
      <c r="D6" s="73"/>
      <c r="G6" s="73"/>
      <c r="L6" s="73"/>
      <c r="M6" s="73"/>
      <c r="N6" s="73"/>
      <c r="O6" s="73"/>
    </row>
    <row r="7" spans="1:19">
      <c r="B7" s="72"/>
      <c r="D7" s="73"/>
      <c r="E7" s="73"/>
      <c r="F7" s="73"/>
      <c r="G7" s="73"/>
      <c r="L7" s="73"/>
      <c r="M7" s="73"/>
      <c r="N7" s="73"/>
      <c r="O7" s="73"/>
    </row>
    <row r="8" spans="1:19" ht="17" thickBot="1">
      <c r="B8" s="72"/>
      <c r="D8" s="73"/>
      <c r="E8" s="73"/>
      <c r="F8" s="73"/>
      <c r="G8" s="73"/>
      <c r="H8" s="66">
        <v>120.1</v>
      </c>
      <c r="I8" s="66" t="s">
        <v>101</v>
      </c>
      <c r="J8" s="66" t="s">
        <v>102</v>
      </c>
      <c r="L8" s="73"/>
      <c r="M8" s="73"/>
      <c r="N8" s="73"/>
      <c r="O8" s="73"/>
    </row>
    <row r="9" spans="1:19">
      <c r="B9" s="72"/>
      <c r="C9" s="73"/>
      <c r="D9" s="73"/>
      <c r="E9" s="73"/>
      <c r="F9" s="73"/>
      <c r="G9" s="73"/>
      <c r="L9" s="158"/>
      <c r="M9" s="159"/>
      <c r="N9" s="159"/>
      <c r="O9" s="159"/>
      <c r="P9" s="159"/>
      <c r="Q9" s="159"/>
      <c r="R9" s="159"/>
      <c r="S9" s="160"/>
    </row>
    <row r="10" spans="1:19" ht="19">
      <c r="B10" s="72"/>
      <c r="C10" s="73"/>
      <c r="D10" s="73"/>
      <c r="E10" s="73"/>
      <c r="F10" s="73"/>
      <c r="G10" s="73"/>
      <c r="L10" s="161"/>
      <c r="M10" s="162" t="s">
        <v>52</v>
      </c>
      <c r="N10" s="162" t="s">
        <v>8</v>
      </c>
      <c r="O10" s="162" t="s">
        <v>4</v>
      </c>
      <c r="P10" s="162" t="s">
        <v>7</v>
      </c>
      <c r="Q10" s="162" t="s">
        <v>53</v>
      </c>
      <c r="R10" s="162" t="s">
        <v>0</v>
      </c>
      <c r="S10" s="163"/>
    </row>
    <row r="11" spans="1:19" ht="20" thickBot="1">
      <c r="B11" s="72"/>
      <c r="C11" s="73"/>
      <c r="D11" s="73"/>
      <c r="E11" s="73"/>
      <c r="F11" s="73"/>
      <c r="G11" s="73"/>
      <c r="H11" s="73"/>
      <c r="I11" s="73"/>
      <c r="J11" s="73"/>
      <c r="K11" s="73"/>
      <c r="L11" s="164"/>
      <c r="M11" s="165"/>
      <c r="N11" s="165"/>
      <c r="O11" s="165"/>
      <c r="P11" s="165"/>
      <c r="Q11" s="165"/>
      <c r="R11" s="165"/>
      <c r="S11" s="166"/>
    </row>
    <row r="12" spans="1:19" ht="20" thickBot="1">
      <c r="B12" s="72"/>
      <c r="C12" s="73"/>
      <c r="D12" s="73"/>
      <c r="E12" s="73"/>
      <c r="F12" s="73"/>
      <c r="G12" s="73"/>
      <c r="H12" s="172">
        <f>O12</f>
        <v>1.2276</v>
      </c>
      <c r="I12" s="66" t="s">
        <v>60</v>
      </c>
      <c r="J12" s="66" t="s">
        <v>88</v>
      </c>
      <c r="K12" s="73"/>
      <c r="L12" s="164"/>
      <c r="M12" s="144" t="s">
        <v>54</v>
      </c>
      <c r="N12" s="144" t="s">
        <v>55</v>
      </c>
      <c r="O12" s="167">
        <v>1.2276</v>
      </c>
      <c r="P12" s="144" t="s">
        <v>56</v>
      </c>
      <c r="Q12" s="168">
        <v>43152</v>
      </c>
      <c r="R12" s="188" t="s">
        <v>57</v>
      </c>
      <c r="S12" s="166"/>
    </row>
    <row r="13" spans="1:19" ht="17" thickBot="1">
      <c r="B13" s="72"/>
      <c r="C13" s="73"/>
      <c r="D13" s="73"/>
      <c r="E13" s="73"/>
      <c r="F13" s="73"/>
      <c r="G13" s="73"/>
      <c r="H13" s="73"/>
      <c r="I13" s="73"/>
      <c r="J13" s="73"/>
      <c r="K13" s="73"/>
      <c r="L13" s="169"/>
      <c r="M13" s="170"/>
      <c r="N13" s="170"/>
      <c r="O13" s="170"/>
      <c r="P13" s="170"/>
      <c r="Q13" s="170"/>
      <c r="R13" s="170"/>
      <c r="S13" s="171"/>
    </row>
    <row r="14" spans="1:19">
      <c r="B14" s="72"/>
      <c r="C14" s="73"/>
      <c r="D14" s="73"/>
      <c r="E14" s="73"/>
      <c r="F14" s="73"/>
      <c r="G14" s="73"/>
      <c r="H14" s="73"/>
      <c r="I14" s="73"/>
      <c r="J14" s="73"/>
      <c r="K14" s="73"/>
      <c r="L14" s="73"/>
      <c r="M14" s="73"/>
      <c r="N14" s="73"/>
      <c r="O14" s="73"/>
    </row>
    <row r="15" spans="1:19">
      <c r="B15" s="72"/>
      <c r="C15" s="73"/>
      <c r="D15" s="73"/>
      <c r="E15" s="73"/>
      <c r="F15" s="73"/>
      <c r="G15" s="73"/>
      <c r="H15" s="73"/>
      <c r="I15" s="73"/>
      <c r="J15" s="73"/>
      <c r="K15" s="73"/>
      <c r="L15" s="73"/>
      <c r="M15" s="73"/>
      <c r="N15" s="73"/>
      <c r="O15" s="73"/>
    </row>
    <row r="16" spans="1:19">
      <c r="B16" s="72"/>
      <c r="C16" s="73" t="s">
        <v>133</v>
      </c>
      <c r="D16" s="73"/>
      <c r="E16" s="73"/>
      <c r="F16" s="73"/>
      <c r="G16" s="73"/>
      <c r="H16" s="73"/>
      <c r="I16" s="73"/>
      <c r="J16" s="73"/>
      <c r="K16" s="73"/>
      <c r="L16" s="73"/>
      <c r="M16" s="73"/>
      <c r="N16" s="73"/>
      <c r="O16" s="73"/>
    </row>
    <row r="17" spans="2:15">
      <c r="B17" s="72"/>
      <c r="C17" s="73"/>
      <c r="D17" s="73"/>
      <c r="E17" s="73"/>
      <c r="F17" s="73"/>
      <c r="G17" s="73"/>
      <c r="H17" s="73"/>
      <c r="I17" s="73"/>
      <c r="J17" s="73"/>
      <c r="K17" s="73"/>
      <c r="L17" s="73"/>
      <c r="M17" s="73"/>
      <c r="N17" s="73"/>
      <c r="O17" s="73"/>
    </row>
    <row r="18" spans="2:15">
      <c r="B18" s="72"/>
      <c r="C18" s="73"/>
      <c r="D18" s="73"/>
      <c r="E18" s="155" t="s">
        <v>49</v>
      </c>
      <c r="F18" s="73"/>
      <c r="G18" s="73"/>
      <c r="H18" s="73"/>
      <c r="I18" s="73"/>
      <c r="J18" s="73"/>
      <c r="K18" s="73"/>
      <c r="L18" s="73"/>
      <c r="M18" s="73"/>
      <c r="N18" s="73"/>
      <c r="O18" s="73"/>
    </row>
    <row r="19" spans="2:15">
      <c r="B19" s="72"/>
      <c r="C19" s="73"/>
      <c r="D19" s="73"/>
      <c r="E19" s="73" t="s">
        <v>131</v>
      </c>
      <c r="F19" s="73">
        <v>0.99</v>
      </c>
      <c r="G19" s="73"/>
      <c r="H19" s="73"/>
      <c r="I19" s="73"/>
      <c r="J19" s="73"/>
      <c r="K19" s="73"/>
      <c r="L19" s="73"/>
      <c r="M19" s="73"/>
      <c r="N19" s="73"/>
      <c r="O19" s="73"/>
    </row>
    <row r="20" spans="2:15">
      <c r="B20" s="72"/>
      <c r="C20" s="73"/>
      <c r="D20" s="73"/>
      <c r="E20" s="73" t="s">
        <v>132</v>
      </c>
      <c r="F20" s="73">
        <v>1</v>
      </c>
      <c r="G20" s="73"/>
      <c r="H20" s="73"/>
      <c r="I20" s="73"/>
      <c r="J20" s="73"/>
      <c r="K20" s="73"/>
      <c r="L20" s="73"/>
      <c r="M20" s="73"/>
      <c r="N20" s="73"/>
      <c r="O20" s="73"/>
    </row>
    <row r="21" spans="2:15">
      <c r="B21" s="72"/>
      <c r="C21" s="73"/>
      <c r="D21" s="73"/>
      <c r="E21" s="73"/>
      <c r="F21" s="73"/>
      <c r="G21" s="73"/>
      <c r="H21" s="73"/>
      <c r="I21" s="73"/>
      <c r="J21" s="73"/>
      <c r="K21" s="73"/>
      <c r="L21" s="73"/>
      <c r="M21" s="73"/>
      <c r="N21" s="73"/>
      <c r="O21" s="73"/>
    </row>
    <row r="22" spans="2:15">
      <c r="B22" s="72"/>
      <c r="C22" s="73"/>
      <c r="D22" s="73"/>
      <c r="E22" s="195" t="s">
        <v>121</v>
      </c>
      <c r="F22" s="73">
        <f>1-(1-F19)-(1-F20)</f>
        <v>0.99</v>
      </c>
      <c r="G22" s="73"/>
      <c r="H22" s="73"/>
      <c r="I22" s="73"/>
      <c r="J22" s="73"/>
      <c r="K22" s="73"/>
      <c r="L22" s="73"/>
      <c r="M22" s="73"/>
      <c r="N22" s="73"/>
      <c r="O22" s="73"/>
    </row>
    <row r="23" spans="2:15">
      <c r="B23" s="72"/>
      <c r="C23" s="73"/>
      <c r="D23" s="73"/>
      <c r="E23" s="190" t="s">
        <v>129</v>
      </c>
      <c r="F23" s="73">
        <f>1-F22</f>
        <v>1.0000000000000009E-2</v>
      </c>
      <c r="G23" s="73"/>
      <c r="H23" s="73"/>
      <c r="I23" s="73"/>
      <c r="J23" s="73"/>
      <c r="K23" s="73"/>
      <c r="L23" s="73"/>
      <c r="M23" s="73"/>
      <c r="N23" s="73"/>
      <c r="O23" s="73"/>
    </row>
    <row r="24" spans="2:15">
      <c r="B24" s="72"/>
      <c r="C24" s="73"/>
      <c r="D24" s="73"/>
      <c r="E24" s="73"/>
      <c r="F24" s="73"/>
      <c r="G24" s="73"/>
      <c r="H24" s="73"/>
      <c r="I24" s="73"/>
      <c r="J24" s="73"/>
      <c r="K24" s="73"/>
      <c r="L24" s="73"/>
      <c r="M24" s="73"/>
      <c r="N24" s="73"/>
      <c r="O24" s="73"/>
    </row>
    <row r="25" spans="2:15">
      <c r="B25" s="72"/>
      <c r="C25" s="73"/>
      <c r="D25" s="73"/>
      <c r="E25" s="73"/>
      <c r="F25" s="73"/>
      <c r="G25" s="73"/>
      <c r="H25" s="73"/>
      <c r="I25" s="73"/>
      <c r="J25" s="73"/>
      <c r="K25" s="73"/>
      <c r="L25" s="73"/>
      <c r="M25" s="73"/>
      <c r="N25" s="73"/>
      <c r="O25" s="73"/>
    </row>
    <row r="26" spans="2:15">
      <c r="B26" s="72"/>
      <c r="C26" s="73"/>
      <c r="D26" s="73"/>
      <c r="E26" s="73"/>
      <c r="F26" s="73"/>
      <c r="G26" s="73"/>
      <c r="H26" s="73"/>
      <c r="I26" s="73"/>
      <c r="J26" s="73"/>
      <c r="K26" s="73"/>
      <c r="L26" s="73"/>
      <c r="M26" s="73"/>
      <c r="N26" s="73"/>
      <c r="O26" s="73"/>
    </row>
    <row r="27" spans="2:15">
      <c r="B27" s="72"/>
      <c r="C27" s="73"/>
      <c r="D27" s="73"/>
      <c r="E27" s="73"/>
      <c r="F27" s="73"/>
      <c r="G27" s="73"/>
      <c r="H27" s="73"/>
      <c r="I27" s="73"/>
      <c r="J27" s="73"/>
      <c r="K27" s="73"/>
      <c r="L27" s="73"/>
      <c r="M27" s="73"/>
      <c r="N27" s="73"/>
      <c r="O27" s="73"/>
    </row>
    <row r="28" spans="2:15">
      <c r="B28" s="72"/>
      <c r="C28" s="73"/>
      <c r="D28" s="73"/>
      <c r="E28" s="73"/>
      <c r="F28" s="73"/>
      <c r="G28" s="73"/>
      <c r="H28" s="73"/>
      <c r="I28" s="73"/>
      <c r="J28" s="73"/>
      <c r="K28" s="73"/>
      <c r="L28" s="73"/>
      <c r="M28" s="73"/>
      <c r="N28" s="73"/>
      <c r="O28" s="73"/>
    </row>
    <row r="29" spans="2:15">
      <c r="B29" s="72"/>
      <c r="C29" s="73"/>
      <c r="D29" s="73"/>
      <c r="E29" s="73"/>
      <c r="F29" s="73"/>
      <c r="G29" s="73"/>
      <c r="H29" s="73"/>
      <c r="I29" s="73"/>
      <c r="J29" s="73"/>
      <c r="K29" s="73"/>
      <c r="L29" s="73"/>
      <c r="M29" s="73"/>
      <c r="N29" s="73"/>
      <c r="O29" s="73"/>
    </row>
    <row r="30" spans="2:15">
      <c r="B30" s="72"/>
      <c r="C30" s="73"/>
      <c r="D30" s="73"/>
      <c r="E30" s="73"/>
      <c r="F30" s="73"/>
      <c r="G30" s="73"/>
      <c r="H30" s="73"/>
      <c r="I30" s="73"/>
      <c r="J30" s="73"/>
      <c r="K30" s="73"/>
      <c r="L30" s="73"/>
      <c r="M30" s="73"/>
      <c r="N30" s="73"/>
      <c r="O30" s="73"/>
    </row>
    <row r="31" spans="2:15">
      <c r="B31" s="72"/>
      <c r="C31" s="73"/>
      <c r="D31" s="73"/>
      <c r="E31" s="73"/>
      <c r="F31" s="73"/>
      <c r="G31" s="73"/>
      <c r="H31" s="73"/>
      <c r="I31" s="73"/>
      <c r="J31" s="73"/>
      <c r="K31" s="73"/>
      <c r="L31" s="73"/>
      <c r="M31" s="73"/>
      <c r="N31" s="73"/>
      <c r="O31" s="73"/>
    </row>
    <row r="32" spans="2:15">
      <c r="B32" s="72"/>
      <c r="C32" s="73"/>
      <c r="D32" s="73"/>
      <c r="E32" s="73"/>
      <c r="F32" s="73"/>
      <c r="G32" s="73"/>
      <c r="H32" s="73"/>
      <c r="I32" s="73"/>
      <c r="J32" s="73"/>
      <c r="K32" s="73"/>
      <c r="L32" s="73"/>
      <c r="M32" s="73"/>
      <c r="N32" s="73"/>
      <c r="O32" s="73"/>
    </row>
    <row r="33" spans="2:15">
      <c r="B33" s="72"/>
      <c r="C33" s="73"/>
      <c r="D33" s="73"/>
      <c r="E33" s="73"/>
      <c r="F33" s="73"/>
      <c r="G33" s="73"/>
      <c r="H33" s="73"/>
      <c r="I33" s="73"/>
      <c r="J33" s="73"/>
      <c r="K33" s="73"/>
      <c r="L33" s="73"/>
      <c r="M33" s="73"/>
      <c r="N33" s="73"/>
      <c r="O33" s="73"/>
    </row>
    <row r="34" spans="2:15">
      <c r="B34" s="72"/>
      <c r="C34" s="73"/>
      <c r="D34" s="73"/>
      <c r="E34" s="73"/>
      <c r="F34" s="73"/>
      <c r="G34" s="73"/>
      <c r="H34" s="73"/>
      <c r="I34" s="73"/>
      <c r="J34" s="73"/>
      <c r="K34" s="73"/>
      <c r="L34" s="73"/>
      <c r="M34" s="73"/>
      <c r="N34" s="73"/>
      <c r="O34" s="73"/>
    </row>
    <row r="35" spans="2:15">
      <c r="B35" s="72"/>
      <c r="C35" s="73"/>
      <c r="D35" s="73"/>
      <c r="E35" s="73"/>
      <c r="F35" s="73"/>
      <c r="G35" s="73"/>
      <c r="H35" s="73"/>
      <c r="I35" s="73"/>
      <c r="J35" s="73"/>
      <c r="K35" s="73"/>
      <c r="L35" s="73"/>
      <c r="M35" s="73"/>
      <c r="N35" s="73"/>
      <c r="O35" s="73"/>
    </row>
    <row r="36" spans="2:15">
      <c r="B36" s="72"/>
      <c r="C36" s="73"/>
      <c r="D36" s="73"/>
      <c r="E36" s="73"/>
      <c r="F36" s="73"/>
      <c r="G36" s="73"/>
      <c r="H36" s="73"/>
      <c r="I36" s="73"/>
      <c r="J36" s="73"/>
      <c r="K36" s="73"/>
      <c r="L36" s="73"/>
      <c r="M36" s="73"/>
      <c r="N36" s="73"/>
      <c r="O36" s="73"/>
    </row>
    <row r="37" spans="2:15">
      <c r="B37" s="72"/>
      <c r="C37" s="73"/>
      <c r="D37" s="73"/>
      <c r="E37" s="73"/>
      <c r="F37" s="73"/>
      <c r="G37" s="73"/>
      <c r="H37" s="73"/>
      <c r="I37" s="73"/>
      <c r="J37" s="73"/>
      <c r="K37" s="73"/>
      <c r="L37" s="73"/>
      <c r="M37" s="73"/>
      <c r="N37" s="73"/>
      <c r="O37" s="73"/>
    </row>
    <row r="38" spans="2:15">
      <c r="B38" s="72"/>
      <c r="C38" s="73"/>
      <c r="D38" s="73"/>
      <c r="E38" s="73"/>
      <c r="F38" s="73"/>
      <c r="G38" s="73"/>
      <c r="H38" s="73"/>
      <c r="I38" s="73"/>
      <c r="J38" s="73"/>
      <c r="K38" s="73"/>
      <c r="L38" s="73"/>
      <c r="M38" s="73"/>
      <c r="N38" s="73"/>
      <c r="O38" s="73"/>
    </row>
    <row r="39" spans="2:15">
      <c r="B39" s="72"/>
      <c r="C39" s="73"/>
      <c r="D39" s="73"/>
      <c r="E39" s="73"/>
      <c r="F39" s="73"/>
      <c r="G39" s="73"/>
      <c r="H39" s="73"/>
      <c r="I39" s="73"/>
      <c r="J39" s="73"/>
      <c r="K39" s="73"/>
      <c r="L39" s="73"/>
      <c r="M39" s="73"/>
      <c r="N39" s="73"/>
      <c r="O39" s="73"/>
    </row>
    <row r="40" spans="2:15">
      <c r="B40" s="72"/>
      <c r="C40" s="73"/>
      <c r="D40" s="73"/>
      <c r="E40" s="73"/>
      <c r="F40" s="73"/>
      <c r="G40" s="73"/>
      <c r="H40" s="73"/>
      <c r="I40" s="73"/>
      <c r="J40" s="73"/>
      <c r="K40" s="73"/>
      <c r="L40" s="73"/>
      <c r="M40" s="73"/>
      <c r="N40" s="73"/>
      <c r="O40" s="73"/>
    </row>
    <row r="41" spans="2:15">
      <c r="B41" s="72"/>
      <c r="C41" s="73"/>
      <c r="D41" s="73"/>
      <c r="E41" s="73"/>
      <c r="F41" s="73"/>
      <c r="G41" s="73"/>
      <c r="H41" s="73"/>
      <c r="I41" s="73"/>
      <c r="J41" s="73"/>
      <c r="K41" s="73"/>
      <c r="L41" s="73"/>
      <c r="M41" s="73"/>
      <c r="N41" s="73"/>
      <c r="O41" s="73"/>
    </row>
    <row r="42" spans="2:15">
      <c r="B42" s="72"/>
      <c r="C42" s="73"/>
      <c r="D42" s="73"/>
      <c r="E42" s="73"/>
      <c r="F42" s="73"/>
      <c r="G42" s="73"/>
      <c r="H42" s="73"/>
      <c r="I42" s="73"/>
      <c r="J42" s="73"/>
      <c r="K42" s="73"/>
      <c r="L42" s="73"/>
      <c r="M42" s="73"/>
      <c r="N42" s="73"/>
      <c r="O42" s="73"/>
    </row>
    <row r="43" spans="2:15">
      <c r="B43" s="72"/>
      <c r="C43" s="70"/>
      <c r="N43" s="73"/>
      <c r="O43" s="73"/>
    </row>
    <row r="44" spans="2:15">
      <c r="B44" s="72"/>
      <c r="C44" s="73" t="s">
        <v>168</v>
      </c>
      <c r="D44" s="73"/>
      <c r="E44" s="73"/>
      <c r="F44" s="73"/>
      <c r="G44" s="73"/>
      <c r="H44" s="73"/>
      <c r="I44" s="73"/>
      <c r="J44" s="73"/>
      <c r="K44" s="73"/>
      <c r="L44" s="73"/>
      <c r="M44" s="73"/>
      <c r="N44" s="73"/>
      <c r="O44" s="73"/>
    </row>
    <row r="45" spans="2:15">
      <c r="B45" s="72"/>
      <c r="C45" s="70"/>
      <c r="E45" s="66" t="s">
        <v>128</v>
      </c>
      <c r="F45" s="66">
        <v>2</v>
      </c>
      <c r="G45" s="73" t="s">
        <v>59</v>
      </c>
      <c r="H45" s="73" t="s">
        <v>162</v>
      </c>
      <c r="I45" s="73"/>
      <c r="J45" s="73"/>
      <c r="K45" s="73"/>
      <c r="L45" s="73"/>
      <c r="M45" s="73"/>
      <c r="N45" s="73"/>
      <c r="O45" s="73"/>
    </row>
    <row r="46" spans="2:15">
      <c r="B46" s="72"/>
      <c r="C46" s="70"/>
      <c r="E46" s="66" t="s">
        <v>163</v>
      </c>
      <c r="F46" s="66">
        <v>48</v>
      </c>
      <c r="G46" s="73" t="s">
        <v>130</v>
      </c>
      <c r="H46" s="73"/>
      <c r="I46" s="73"/>
      <c r="J46" s="73"/>
      <c r="K46" s="73"/>
      <c r="L46" s="73"/>
      <c r="M46" s="73"/>
      <c r="N46" s="73"/>
      <c r="O46" s="73"/>
    </row>
    <row r="47" spans="2:15">
      <c r="B47" s="72"/>
      <c r="E47" s="66" t="s">
        <v>164</v>
      </c>
      <c r="F47" s="66">
        <f>F46*365</f>
        <v>17520</v>
      </c>
      <c r="G47" s="66" t="s">
        <v>130</v>
      </c>
      <c r="J47" s="73"/>
      <c r="K47" s="73"/>
      <c r="L47" s="73"/>
      <c r="M47" s="73"/>
      <c r="N47" s="73"/>
      <c r="O47" s="73"/>
    </row>
    <row r="48" spans="2:15">
      <c r="B48" s="72"/>
      <c r="E48" s="66" t="s">
        <v>165</v>
      </c>
      <c r="F48" s="66">
        <f>F47*3600/H8</f>
        <v>525162.36469608662</v>
      </c>
      <c r="G48" s="66" t="s">
        <v>166</v>
      </c>
      <c r="J48" s="73"/>
      <c r="K48" s="73"/>
      <c r="L48" s="73"/>
      <c r="M48" s="73"/>
      <c r="N48" s="73"/>
      <c r="O48" s="73"/>
    </row>
    <row r="49" spans="2:15">
      <c r="B49" s="72"/>
      <c r="J49" s="73"/>
      <c r="K49" s="73"/>
      <c r="L49" s="73"/>
      <c r="M49" s="73"/>
      <c r="N49" s="73"/>
      <c r="O49" s="73"/>
    </row>
    <row r="50" spans="2:15">
      <c r="B50" s="72"/>
      <c r="J50" s="73"/>
      <c r="K50" s="73"/>
      <c r="L50" s="73"/>
      <c r="M50" s="73"/>
      <c r="N50" s="73"/>
      <c r="O50" s="73"/>
    </row>
    <row r="51" spans="2:15">
      <c r="B51" s="72"/>
      <c r="J51" s="73"/>
      <c r="K51" s="73"/>
      <c r="L51" s="73"/>
      <c r="M51" s="73"/>
      <c r="N51" s="73"/>
      <c r="O51" s="73"/>
    </row>
    <row r="52" spans="2:15">
      <c r="B52" s="72"/>
      <c r="C52" s="73"/>
      <c r="D52" s="73"/>
      <c r="E52" s="73"/>
      <c r="F52" s="73"/>
      <c r="G52" s="73"/>
      <c r="H52" s="73"/>
      <c r="I52" s="73"/>
      <c r="J52" s="73"/>
      <c r="K52" s="73"/>
      <c r="L52" s="73"/>
      <c r="M52" s="73"/>
      <c r="N52" s="73"/>
      <c r="O52" s="73"/>
    </row>
    <row r="53" spans="2:15">
      <c r="B53" s="72"/>
      <c r="D53" s="73"/>
      <c r="I53" s="73"/>
      <c r="J53" s="73"/>
      <c r="K53" s="73"/>
      <c r="L53" s="73"/>
      <c r="M53" s="73"/>
      <c r="N53" s="73"/>
      <c r="O53" s="73"/>
    </row>
    <row r="54" spans="2:15">
      <c r="B54" s="72"/>
      <c r="C54" s="66" t="s">
        <v>172</v>
      </c>
      <c r="K54" s="73"/>
      <c r="L54" s="73"/>
      <c r="M54" s="73"/>
      <c r="N54" s="73"/>
      <c r="O54" s="73"/>
    </row>
    <row r="55" spans="2:15">
      <c r="B55" s="72"/>
      <c r="C55" s="73"/>
      <c r="K55" s="73"/>
      <c r="L55" s="73"/>
      <c r="M55" s="73"/>
      <c r="N55" s="73"/>
      <c r="O55" s="73"/>
    </row>
    <row r="56" spans="2:15">
      <c r="B56" s="72"/>
      <c r="C56" s="73"/>
      <c r="E56" s="66" t="s">
        <v>173</v>
      </c>
      <c r="F56" s="66">
        <v>5.6000000000000001E-2</v>
      </c>
      <c r="G56" s="66" t="s">
        <v>174</v>
      </c>
      <c r="K56" s="73"/>
      <c r="L56" s="73"/>
      <c r="M56" s="73"/>
      <c r="N56" s="73"/>
      <c r="O56" s="73"/>
    </row>
    <row r="57" spans="2:15">
      <c r="B57" s="72"/>
      <c r="F57" s="66">
        <f>F56*F48</f>
        <v>29409.092422980852</v>
      </c>
      <c r="G57" s="66" t="s">
        <v>175</v>
      </c>
      <c r="L57" s="73"/>
      <c r="M57" s="73"/>
      <c r="N57" s="73"/>
      <c r="O57" s="73"/>
    </row>
    <row r="58" spans="2:15">
      <c r="B58" s="72"/>
      <c r="E58" s="66" t="s">
        <v>22</v>
      </c>
      <c r="F58" s="66">
        <f>F57*F127</f>
        <v>441136.38634471275</v>
      </c>
      <c r="G58" s="66" t="s">
        <v>20</v>
      </c>
      <c r="N58" s="73"/>
      <c r="O58" s="73"/>
    </row>
    <row r="59" spans="2:15">
      <c r="B59" s="72"/>
      <c r="N59" s="73"/>
      <c r="O59" s="73"/>
    </row>
    <row r="60" spans="2:15">
      <c r="B60" s="72"/>
      <c r="E60" s="66" t="s">
        <v>176</v>
      </c>
      <c r="F60" s="66">
        <v>0.75</v>
      </c>
      <c r="G60" s="66" t="s">
        <v>174</v>
      </c>
      <c r="N60" s="73"/>
      <c r="O60" s="73"/>
    </row>
    <row r="61" spans="2:15">
      <c r="B61" s="72"/>
      <c r="E61" s="66" t="s">
        <v>23</v>
      </c>
      <c r="F61" s="66">
        <f>F60*F48</f>
        <v>393871.77352206496</v>
      </c>
      <c r="G61" s="66" t="s">
        <v>175</v>
      </c>
      <c r="N61" s="73"/>
      <c r="O61" s="73"/>
    </row>
    <row r="62" spans="2:15">
      <c r="B62" s="72"/>
      <c r="N62" s="73"/>
      <c r="O62" s="73"/>
    </row>
    <row r="63" spans="2:15">
      <c r="B63" s="72"/>
      <c r="N63" s="73"/>
      <c r="O63" s="73"/>
    </row>
    <row r="64" spans="2:15">
      <c r="B64" s="72"/>
      <c r="F64" s="197"/>
      <c r="G64" s="197"/>
      <c r="N64" s="73"/>
      <c r="O64" s="73"/>
    </row>
    <row r="65" spans="2:15">
      <c r="B65" s="72"/>
      <c r="F65" s="197"/>
      <c r="G65" s="197"/>
      <c r="N65" s="73"/>
      <c r="O65" s="73"/>
    </row>
    <row r="66" spans="2:15">
      <c r="B66" s="72"/>
      <c r="F66" s="197"/>
      <c r="G66" s="197"/>
      <c r="N66" s="73"/>
      <c r="O66" s="73"/>
    </row>
    <row r="67" spans="2:15">
      <c r="B67" s="72"/>
      <c r="F67" s="197"/>
      <c r="G67" s="197"/>
      <c r="N67" s="73"/>
      <c r="O67" s="73"/>
    </row>
    <row r="68" spans="2:15">
      <c r="B68" s="72"/>
      <c r="G68" s="197"/>
      <c r="N68" s="73"/>
      <c r="O68" s="73"/>
    </row>
    <row r="69" spans="2:15">
      <c r="B69" s="72"/>
      <c r="G69" s="197"/>
      <c r="N69" s="73"/>
      <c r="O69" s="73"/>
    </row>
    <row r="70" spans="2:15">
      <c r="B70" s="72"/>
      <c r="G70" s="197"/>
      <c r="N70" s="73"/>
      <c r="O70" s="73"/>
    </row>
    <row r="71" spans="2:15">
      <c r="B71" s="72"/>
      <c r="G71" s="197"/>
      <c r="N71" s="73"/>
      <c r="O71" s="73"/>
    </row>
    <row r="72" spans="2:15">
      <c r="B72" s="72"/>
      <c r="G72" s="197"/>
      <c r="N72" s="73"/>
      <c r="O72" s="73"/>
    </row>
    <row r="73" spans="2:15">
      <c r="B73" s="72"/>
      <c r="G73" s="197"/>
      <c r="N73" s="73"/>
      <c r="O73" s="73"/>
    </row>
    <row r="74" spans="2:15">
      <c r="B74" s="72"/>
      <c r="F74" s="197"/>
      <c r="G74" s="197"/>
      <c r="N74" s="73"/>
      <c r="O74" s="73"/>
    </row>
    <row r="75" spans="2:15">
      <c r="B75" s="72"/>
      <c r="N75" s="73"/>
      <c r="O75" s="73"/>
    </row>
    <row r="76" spans="2:15">
      <c r="B76" s="72"/>
      <c r="N76" s="73"/>
      <c r="O76" s="73"/>
    </row>
    <row r="77" spans="2:15">
      <c r="B77" s="72"/>
      <c r="N77" s="73"/>
      <c r="O77" s="73"/>
    </row>
    <row r="78" spans="2:15">
      <c r="B78" s="72"/>
      <c r="N78" s="73"/>
      <c r="O78" s="73"/>
    </row>
    <row r="79" spans="2:15">
      <c r="B79" s="72"/>
      <c r="N79" s="73"/>
      <c r="O79" s="73"/>
    </row>
    <row r="80" spans="2:15">
      <c r="B80" s="72"/>
      <c r="N80" s="73"/>
      <c r="O80" s="73"/>
    </row>
    <row r="81" spans="2:15">
      <c r="B81" s="72"/>
      <c r="N81" s="73"/>
      <c r="O81" s="73"/>
    </row>
    <row r="82" spans="2:15">
      <c r="B82" s="72"/>
      <c r="N82" s="73"/>
      <c r="O82" s="73"/>
    </row>
    <row r="83" spans="2:15">
      <c r="B83" s="72"/>
      <c r="C83" s="70"/>
      <c r="N83" s="73"/>
      <c r="O83" s="73"/>
    </row>
    <row r="84" spans="2:15">
      <c r="B84" s="72"/>
      <c r="C84" s="73" t="s">
        <v>133</v>
      </c>
      <c r="J84" s="73"/>
      <c r="K84" s="73"/>
      <c r="L84" s="73"/>
      <c r="M84" s="73"/>
      <c r="N84" s="73"/>
      <c r="O84" s="73"/>
    </row>
    <row r="85" spans="2:15">
      <c r="B85" s="72"/>
      <c r="E85" s="196" t="s">
        <v>160</v>
      </c>
      <c r="J85" s="73"/>
      <c r="K85" s="73"/>
      <c r="L85" s="73"/>
      <c r="M85" s="73"/>
      <c r="N85" s="73"/>
      <c r="O85" s="73"/>
    </row>
    <row r="86" spans="2:15">
      <c r="B86" s="72"/>
      <c r="E86" s="70" t="s">
        <v>145</v>
      </c>
      <c r="J86" s="73"/>
      <c r="K86" s="73"/>
      <c r="L86" s="73"/>
      <c r="M86" s="73"/>
      <c r="N86" s="73"/>
      <c r="O86" s="73"/>
    </row>
    <row r="87" spans="2:15">
      <c r="B87" s="72"/>
      <c r="E87" s="66" t="s">
        <v>150</v>
      </c>
      <c r="G87" s="197">
        <v>9257430</v>
      </c>
      <c r="J87" s="73"/>
      <c r="K87" s="73"/>
      <c r="L87" s="73"/>
      <c r="M87" s="73"/>
      <c r="N87" s="73"/>
      <c r="O87" s="73"/>
    </row>
    <row r="88" spans="2:15">
      <c r="B88" s="72"/>
      <c r="G88" s="197"/>
      <c r="J88" s="73"/>
      <c r="K88" s="73"/>
      <c r="L88" s="73"/>
      <c r="M88" s="73"/>
      <c r="N88" s="73"/>
      <c r="O88" s="73"/>
    </row>
    <row r="89" spans="2:15">
      <c r="B89" s="72"/>
      <c r="E89" s="196" t="s">
        <v>141</v>
      </c>
      <c r="G89" s="197"/>
      <c r="J89" s="73"/>
      <c r="K89" s="73"/>
      <c r="L89" s="73"/>
      <c r="M89" s="73"/>
      <c r="N89" s="73"/>
      <c r="O89" s="73"/>
    </row>
    <row r="90" spans="2:15">
      <c r="B90" s="72"/>
      <c r="E90" s="66" t="s">
        <v>134</v>
      </c>
      <c r="F90" s="66" t="s">
        <v>142</v>
      </c>
      <c r="G90" s="197">
        <v>37488136</v>
      </c>
      <c r="I90" s="146"/>
      <c r="J90" s="73"/>
      <c r="K90" s="73"/>
      <c r="L90" s="73"/>
      <c r="M90" s="73"/>
      <c r="N90" s="73"/>
      <c r="O90" s="73"/>
    </row>
    <row r="91" spans="2:15">
      <c r="B91" s="72"/>
      <c r="E91" s="66" t="s">
        <v>135</v>
      </c>
      <c r="F91" s="66" t="s">
        <v>142</v>
      </c>
      <c r="G91" s="197">
        <v>720185</v>
      </c>
      <c r="I91" s="146"/>
      <c r="J91" s="73"/>
      <c r="K91" s="73"/>
      <c r="L91" s="73"/>
      <c r="M91" s="73"/>
      <c r="N91" s="73"/>
      <c r="O91" s="73"/>
    </row>
    <row r="92" spans="2:15">
      <c r="B92" s="72"/>
      <c r="E92" s="66" t="s">
        <v>156</v>
      </c>
      <c r="G92" s="198">
        <v>0.106</v>
      </c>
      <c r="I92" s="146"/>
      <c r="J92" s="73"/>
      <c r="K92" s="73"/>
      <c r="L92" s="73"/>
      <c r="M92" s="73"/>
      <c r="N92" s="73"/>
      <c r="O92" s="73"/>
    </row>
    <row r="93" spans="2:15">
      <c r="B93" s="72"/>
      <c r="E93" s="70" t="s">
        <v>144</v>
      </c>
      <c r="F93" s="66" t="s">
        <v>142</v>
      </c>
      <c r="G93" s="199">
        <f>SUM(G90:G91)*G92/G87</f>
        <v>0.43749529037756701</v>
      </c>
      <c r="J93" s="73"/>
      <c r="K93" s="73"/>
      <c r="L93" s="73"/>
      <c r="M93" s="73"/>
      <c r="N93" s="73"/>
      <c r="O93" s="73"/>
    </row>
    <row r="94" spans="2:15">
      <c r="B94" s="72"/>
      <c r="J94" s="73"/>
      <c r="K94" s="73"/>
      <c r="L94" s="73"/>
      <c r="M94" s="73"/>
      <c r="N94" s="73"/>
      <c r="O94" s="73"/>
    </row>
    <row r="95" spans="2:15">
      <c r="B95" s="72"/>
      <c r="E95" s="196" t="s">
        <v>140</v>
      </c>
      <c r="F95" s="189"/>
      <c r="G95" s="189"/>
      <c r="J95" s="73"/>
      <c r="K95" s="73"/>
      <c r="L95" s="73"/>
      <c r="M95" s="73"/>
      <c r="N95" s="73"/>
      <c r="O95" s="73"/>
    </row>
    <row r="96" spans="2:15">
      <c r="B96" s="72"/>
      <c r="E96" s="66" t="s">
        <v>136</v>
      </c>
      <c r="F96" s="66" t="s">
        <v>142</v>
      </c>
      <c r="G96" s="197">
        <v>183743</v>
      </c>
      <c r="J96" s="73"/>
      <c r="K96" s="73"/>
      <c r="L96" s="73"/>
      <c r="M96" s="73"/>
      <c r="N96" s="73"/>
      <c r="O96" s="73"/>
    </row>
    <row r="97" spans="2:15">
      <c r="B97" s="72"/>
      <c r="E97" s="66" t="s">
        <v>137</v>
      </c>
      <c r="F97" s="66" t="s">
        <v>142</v>
      </c>
      <c r="G97" s="197">
        <v>1752675</v>
      </c>
      <c r="J97" s="73"/>
      <c r="K97" s="73"/>
      <c r="L97" s="73"/>
      <c r="M97" s="73"/>
      <c r="N97" s="73"/>
      <c r="O97" s="73"/>
    </row>
    <row r="98" spans="2:15">
      <c r="B98" s="72"/>
      <c r="E98" s="66" t="s">
        <v>138</v>
      </c>
      <c r="F98" s="66" t="s">
        <v>142</v>
      </c>
      <c r="G98" s="197">
        <v>4200</v>
      </c>
      <c r="J98" s="73"/>
      <c r="K98" s="73"/>
      <c r="L98" s="73"/>
      <c r="M98" s="73"/>
      <c r="N98" s="73"/>
      <c r="O98" s="73"/>
    </row>
    <row r="99" spans="2:15">
      <c r="B99" s="72"/>
      <c r="E99" s="66" t="s">
        <v>139</v>
      </c>
      <c r="F99" s="66" t="s">
        <v>142</v>
      </c>
      <c r="G99" s="197">
        <v>22933</v>
      </c>
      <c r="J99" s="73"/>
      <c r="K99" s="73"/>
      <c r="L99" s="73"/>
      <c r="M99" s="73"/>
      <c r="N99" s="73"/>
      <c r="O99" s="73"/>
    </row>
    <row r="100" spans="2:15">
      <c r="B100" s="72"/>
      <c r="E100" s="70" t="s">
        <v>143</v>
      </c>
      <c r="F100" s="66" t="s">
        <v>142</v>
      </c>
      <c r="G100" s="66">
        <f>SUM(G96:G99)/G87</f>
        <v>0.21210541154510484</v>
      </c>
      <c r="J100" s="73"/>
      <c r="K100" s="73"/>
      <c r="L100" s="73"/>
      <c r="M100" s="73"/>
      <c r="N100" s="73"/>
      <c r="O100" s="73"/>
    </row>
    <row r="101" spans="2:15">
      <c r="B101" s="72"/>
      <c r="J101" s="73"/>
      <c r="K101" s="73"/>
      <c r="L101" s="73"/>
      <c r="M101" s="73"/>
      <c r="N101" s="73"/>
      <c r="O101" s="73"/>
    </row>
    <row r="102" spans="2:15">
      <c r="B102" s="72"/>
      <c r="J102" s="73"/>
      <c r="K102" s="73"/>
      <c r="L102" s="73"/>
      <c r="M102" s="73"/>
      <c r="N102" s="73"/>
      <c r="O102" s="73"/>
    </row>
    <row r="103" spans="2:15">
      <c r="B103" s="72"/>
      <c r="J103" s="73"/>
      <c r="K103" s="73"/>
      <c r="L103" s="73"/>
      <c r="M103" s="73"/>
      <c r="N103" s="73"/>
      <c r="O103" s="73"/>
    </row>
    <row r="104" spans="2:15">
      <c r="B104" s="72"/>
      <c r="E104" s="70" t="s">
        <v>146</v>
      </c>
      <c r="J104" s="73"/>
      <c r="K104" s="73"/>
      <c r="L104" s="73"/>
      <c r="M104" s="73"/>
      <c r="N104" s="73"/>
      <c r="O104" s="73"/>
    </row>
    <row r="105" spans="2:15">
      <c r="B105" s="72"/>
      <c r="E105" s="196" t="s">
        <v>141</v>
      </c>
      <c r="G105" s="197"/>
      <c r="K105" s="73"/>
      <c r="L105" s="73"/>
      <c r="M105" s="73"/>
      <c r="N105" s="73"/>
      <c r="O105" s="73"/>
    </row>
    <row r="106" spans="2:15">
      <c r="B106" s="72"/>
      <c r="E106" s="66" t="s">
        <v>147</v>
      </c>
      <c r="F106" s="66" t="s">
        <v>142</v>
      </c>
      <c r="G106" s="197">
        <v>3766186</v>
      </c>
      <c r="K106" s="73"/>
      <c r="L106" s="73"/>
      <c r="M106" s="73"/>
      <c r="N106" s="73"/>
      <c r="O106" s="73"/>
    </row>
    <row r="107" spans="2:15">
      <c r="B107" s="72"/>
      <c r="E107" s="66" t="s">
        <v>148</v>
      </c>
      <c r="F107" s="66" t="s">
        <v>142</v>
      </c>
      <c r="G107" s="197">
        <v>105957246</v>
      </c>
      <c r="H107" s="66" t="s">
        <v>177</v>
      </c>
      <c r="K107" s="73"/>
      <c r="L107" s="73"/>
      <c r="M107" s="73"/>
      <c r="N107" s="73"/>
      <c r="O107" s="73"/>
    </row>
    <row r="108" spans="2:15">
      <c r="B108" s="72"/>
      <c r="C108" s="73"/>
      <c r="E108" s="66" t="s">
        <v>149</v>
      </c>
      <c r="G108" s="66">
        <v>0.106</v>
      </c>
      <c r="K108" s="73"/>
      <c r="L108" s="73"/>
      <c r="M108" s="73"/>
      <c r="N108" s="73"/>
      <c r="O108" s="73"/>
    </row>
    <row r="109" spans="2:15">
      <c r="B109" s="72"/>
      <c r="C109" s="73"/>
      <c r="E109" s="70" t="s">
        <v>144</v>
      </c>
      <c r="F109" s="66" t="s">
        <v>142</v>
      </c>
      <c r="G109" s="199">
        <f>SUM(G106:G107)*G108/G87</f>
        <v>1.2563620564238671</v>
      </c>
      <c r="K109" s="73"/>
      <c r="L109" s="73"/>
      <c r="M109" s="73"/>
      <c r="N109" s="73"/>
      <c r="O109" s="73"/>
    </row>
    <row r="110" spans="2:15">
      <c r="B110" s="72"/>
      <c r="C110" s="73"/>
      <c r="E110" s="190"/>
      <c r="F110" s="73"/>
      <c r="K110" s="73"/>
      <c r="L110" s="73"/>
      <c r="M110" s="73"/>
      <c r="N110" s="73"/>
      <c r="O110" s="73"/>
    </row>
    <row r="111" spans="2:15">
      <c r="B111" s="72"/>
      <c r="C111" s="73"/>
      <c r="E111" s="196" t="s">
        <v>140</v>
      </c>
      <c r="F111" s="189"/>
      <c r="G111" s="189"/>
      <c r="K111" s="73"/>
      <c r="L111" s="73"/>
      <c r="M111" s="73"/>
      <c r="N111" s="73"/>
      <c r="O111" s="73"/>
    </row>
    <row r="112" spans="2:15">
      <c r="B112" s="72"/>
      <c r="E112" s="66" t="s">
        <v>151</v>
      </c>
      <c r="F112" s="66" t="s">
        <v>142</v>
      </c>
      <c r="G112" s="197">
        <v>1550693</v>
      </c>
      <c r="K112" s="73"/>
      <c r="L112" s="73"/>
      <c r="M112" s="73"/>
      <c r="N112" s="73"/>
      <c r="O112" s="73"/>
    </row>
    <row r="113" spans="2:15">
      <c r="B113" s="72"/>
      <c r="E113" s="66" t="s">
        <v>152</v>
      </c>
      <c r="F113" s="66" t="s">
        <v>142</v>
      </c>
      <c r="G113" s="197">
        <v>609949</v>
      </c>
      <c r="J113"/>
      <c r="K113" s="73"/>
      <c r="L113" s="73"/>
      <c r="M113" s="73"/>
      <c r="N113" s="73"/>
      <c r="O113" s="73"/>
    </row>
    <row r="114" spans="2:15">
      <c r="B114" s="72"/>
      <c r="C114" s="73"/>
      <c r="D114" s="73"/>
      <c r="E114" s="66" t="s">
        <v>153</v>
      </c>
      <c r="F114" s="66" t="s">
        <v>142</v>
      </c>
      <c r="G114" s="197">
        <v>159474</v>
      </c>
      <c r="K114" s="73"/>
      <c r="L114" s="73"/>
      <c r="M114" s="73"/>
      <c r="N114" s="73"/>
      <c r="O114" s="73"/>
    </row>
    <row r="115" spans="2:15">
      <c r="B115" s="72"/>
      <c r="C115" s="73"/>
      <c r="D115" s="73"/>
      <c r="E115" s="70" t="s">
        <v>143</v>
      </c>
      <c r="F115" s="66" t="s">
        <v>142</v>
      </c>
      <c r="G115" s="66">
        <f>SUM(G112:G114)/G87</f>
        <v>0.2506220408903983</v>
      </c>
      <c r="K115" s="73"/>
      <c r="L115" s="73"/>
      <c r="M115" s="73"/>
      <c r="N115" s="73"/>
      <c r="O115" s="73"/>
    </row>
    <row r="116" spans="2:15">
      <c r="B116" s="72"/>
      <c r="C116" s="155"/>
      <c r="D116" s="73"/>
      <c r="K116" s="73"/>
      <c r="L116" s="73"/>
      <c r="M116" s="73"/>
      <c r="N116" s="73"/>
      <c r="O116" s="73"/>
    </row>
    <row r="117" spans="2:15">
      <c r="B117" s="72"/>
      <c r="K117" s="73"/>
      <c r="L117" s="73"/>
      <c r="M117" s="73"/>
      <c r="N117" s="73"/>
      <c r="O117" s="73"/>
    </row>
    <row r="118" spans="2:15">
      <c r="B118" s="72"/>
      <c r="E118" s="200" t="s">
        <v>154</v>
      </c>
      <c r="F118" s="66" t="s">
        <v>142</v>
      </c>
      <c r="G118" s="66">
        <f>SUM(G100,G115)</f>
        <v>0.46272745243550317</v>
      </c>
      <c r="K118" s="73"/>
      <c r="L118" s="73"/>
      <c r="M118" s="73"/>
      <c r="N118" s="73"/>
      <c r="O118" s="73"/>
    </row>
    <row r="119" spans="2:15">
      <c r="B119" s="72"/>
      <c r="E119" s="200"/>
      <c r="F119" s="66" t="s">
        <v>20</v>
      </c>
      <c r="G119" s="66">
        <f>G118/O12</f>
        <v>0.37693666702142647</v>
      </c>
      <c r="K119" s="73"/>
      <c r="L119" s="73"/>
      <c r="M119" s="73"/>
      <c r="N119" s="73"/>
      <c r="O119" s="73"/>
    </row>
    <row r="120" spans="2:15">
      <c r="B120" s="72"/>
      <c r="D120" s="73"/>
      <c r="E120" s="70" t="s">
        <v>155</v>
      </c>
      <c r="F120" s="66" t="s">
        <v>142</v>
      </c>
      <c r="G120" s="199">
        <f>SUM(G93,G109)</f>
        <v>1.6938573468014342</v>
      </c>
      <c r="K120" s="73"/>
      <c r="L120" s="73"/>
      <c r="M120" s="73"/>
      <c r="N120" s="73"/>
      <c r="O120" s="73"/>
    </row>
    <row r="121" spans="2:15">
      <c r="B121" s="72"/>
      <c r="E121" s="70"/>
      <c r="F121" s="66" t="s">
        <v>20</v>
      </c>
      <c r="G121" s="199">
        <f>G120/O12</f>
        <v>1.3798121104606014</v>
      </c>
      <c r="K121" s="73"/>
      <c r="L121" s="73"/>
      <c r="M121" s="73"/>
      <c r="N121" s="73"/>
      <c r="O121" s="73"/>
    </row>
    <row r="122" spans="2:15">
      <c r="B122" s="72"/>
      <c r="K122" s="73"/>
      <c r="L122" s="73"/>
      <c r="M122" s="73"/>
      <c r="N122" s="73"/>
      <c r="O122" s="73"/>
    </row>
    <row r="123" spans="2:15">
      <c r="B123" s="72"/>
      <c r="E123" s="66" t="s">
        <v>157</v>
      </c>
      <c r="F123" s="66" t="s">
        <v>20</v>
      </c>
      <c r="G123" s="199">
        <f>SUM(G119,G121)</f>
        <v>1.7567487774820278</v>
      </c>
      <c r="K123" s="73"/>
      <c r="L123" s="73"/>
      <c r="M123" s="73"/>
      <c r="N123" s="73"/>
      <c r="O123" s="73"/>
    </row>
    <row r="124" spans="2:15">
      <c r="B124" s="72"/>
      <c r="E124" s="66" t="s">
        <v>158</v>
      </c>
      <c r="F124" s="66" t="s">
        <v>20</v>
      </c>
      <c r="G124" s="66">
        <f>G123/120</f>
        <v>1.4639573145683565E-2</v>
      </c>
      <c r="K124" s="73"/>
      <c r="L124" s="73"/>
      <c r="M124" s="73"/>
      <c r="N124" s="73"/>
      <c r="O124" s="73"/>
    </row>
    <row r="125" spans="2:15">
      <c r="B125" s="72"/>
      <c r="E125" s="66" t="s">
        <v>159</v>
      </c>
      <c r="F125" s="66" t="s">
        <v>20</v>
      </c>
      <c r="G125" s="66">
        <f>G124*3600</f>
        <v>52.702463324460837</v>
      </c>
      <c r="H125" s="66" t="s">
        <v>161</v>
      </c>
      <c r="K125" s="73"/>
      <c r="L125" s="73"/>
      <c r="M125" s="73"/>
      <c r="N125" s="73"/>
      <c r="O125" s="73"/>
    </row>
    <row r="126" spans="2:15">
      <c r="B126" s="72"/>
      <c r="K126" s="73"/>
      <c r="L126" s="73"/>
      <c r="M126" s="73"/>
      <c r="N126" s="73"/>
      <c r="O126" s="73"/>
    </row>
    <row r="127" spans="2:15">
      <c r="B127" s="72"/>
      <c r="E127" s="66" t="s">
        <v>24</v>
      </c>
      <c r="F127" s="66">
        <v>15</v>
      </c>
      <c r="G127" s="66" t="s">
        <v>1</v>
      </c>
      <c r="K127" s="73"/>
      <c r="L127" s="73"/>
      <c r="M127" s="73"/>
      <c r="N127" s="73"/>
      <c r="O127" s="73"/>
    </row>
    <row r="128" spans="2:15">
      <c r="B128" s="72"/>
      <c r="C128" s="70"/>
      <c r="K128" s="73"/>
      <c r="L128" s="73"/>
      <c r="M128" s="73"/>
      <c r="N128" s="73"/>
      <c r="O128" s="73"/>
    </row>
    <row r="129" spans="2:15">
      <c r="B129" s="72"/>
      <c r="K129" s="73"/>
      <c r="L129" s="73"/>
      <c r="M129" s="73"/>
      <c r="N129" s="73"/>
      <c r="O129" s="73"/>
    </row>
    <row r="130" spans="2:15">
      <c r="B130" s="72"/>
      <c r="E130" s="66" t="s">
        <v>22</v>
      </c>
      <c r="F130" s="66">
        <f>F127*G121*F48</f>
        <v>10869380.861486809</v>
      </c>
      <c r="G130" s="66" t="s">
        <v>20</v>
      </c>
      <c r="H130" s="66" t="s">
        <v>167</v>
      </c>
      <c r="K130" s="73"/>
      <c r="L130" s="73"/>
      <c r="M130" s="73"/>
      <c r="N130" s="73"/>
      <c r="O130" s="73"/>
    </row>
    <row r="131" spans="2:15">
      <c r="B131" s="72"/>
      <c r="E131" s="66" t="s">
        <v>23</v>
      </c>
      <c r="F131" s="66">
        <f>G119*F48</f>
        <v>197952.95139363373</v>
      </c>
      <c r="G131" s="66" t="s">
        <v>20</v>
      </c>
      <c r="H131" s="66" t="s">
        <v>167</v>
      </c>
      <c r="K131" s="73"/>
      <c r="L131" s="73"/>
      <c r="M131" s="73"/>
      <c r="N131" s="73"/>
      <c r="O131" s="73"/>
    </row>
    <row r="132" spans="2:15">
      <c r="B132" s="72"/>
      <c r="K132" s="73"/>
      <c r="L132" s="73"/>
      <c r="M132" s="73"/>
      <c r="N132" s="73"/>
      <c r="O132" s="73"/>
    </row>
    <row r="133" spans="2:15">
      <c r="B133" s="72"/>
      <c r="C133" s="73"/>
      <c r="E133" s="66" t="s">
        <v>74</v>
      </c>
      <c r="F133" s="66">
        <v>0.5</v>
      </c>
      <c r="G133" s="66" t="s">
        <v>1</v>
      </c>
      <c r="H133" s="73" t="s">
        <v>133</v>
      </c>
      <c r="L133" s="73"/>
      <c r="M133" s="73"/>
      <c r="N133" s="73"/>
      <c r="O133" s="73"/>
    </row>
    <row r="134" spans="2:15">
      <c r="B134" s="72"/>
      <c r="C134" s="73"/>
      <c r="E134" s="195" t="s">
        <v>67</v>
      </c>
      <c r="F134" s="66">
        <v>0.1</v>
      </c>
      <c r="H134" s="73" t="s">
        <v>133</v>
      </c>
      <c r="L134" s="73"/>
      <c r="M134" s="73"/>
      <c r="N134" s="73"/>
      <c r="O134" s="73"/>
    </row>
    <row r="135" spans="2:15">
      <c r="B135" s="72"/>
      <c r="C135" s="73"/>
      <c r="L135" s="73"/>
      <c r="M135" s="73"/>
      <c r="N135" s="73"/>
      <c r="O135" s="73"/>
    </row>
    <row r="136" spans="2:15">
      <c r="B136" s="72"/>
      <c r="C136" s="70"/>
      <c r="N136" s="73"/>
      <c r="O136" s="73"/>
    </row>
    <row r="137" spans="2:15">
      <c r="B137" s="72"/>
      <c r="N137" s="73"/>
      <c r="O137" s="73"/>
    </row>
    <row r="138" spans="2:15">
      <c r="B138" s="72"/>
      <c r="N138" s="73"/>
      <c r="O138" s="73"/>
    </row>
    <row r="139" spans="2:15">
      <c r="B139" s="72"/>
      <c r="N139" s="73"/>
      <c r="O139" s="73"/>
    </row>
    <row r="140" spans="2:15">
      <c r="B140" s="72"/>
      <c r="N140" s="73"/>
      <c r="O140" s="73"/>
    </row>
    <row r="141" spans="2:15">
      <c r="B141" s="72"/>
      <c r="N141" s="73"/>
      <c r="O141" s="73"/>
    </row>
    <row r="142" spans="2:15">
      <c r="B142" s="72"/>
      <c r="N142" s="73"/>
      <c r="O142" s="73"/>
    </row>
    <row r="143" spans="2:15">
      <c r="B143" s="72"/>
      <c r="N143" s="73"/>
      <c r="O143" s="73"/>
    </row>
    <row r="144" spans="2:15">
      <c r="B144" s="72"/>
      <c r="N144" s="73"/>
      <c r="O144" s="73"/>
    </row>
    <row r="145" spans="2:15">
      <c r="B145" s="72"/>
      <c r="N145" s="73"/>
      <c r="O145" s="73"/>
    </row>
    <row r="146" spans="2:15">
      <c r="B146" s="72"/>
      <c r="N146" s="73"/>
      <c r="O146" s="73"/>
    </row>
    <row r="147" spans="2:15">
      <c r="B147" s="72"/>
      <c r="N147" s="73"/>
      <c r="O147" s="73"/>
    </row>
    <row r="148" spans="2:15">
      <c r="B148" s="72"/>
      <c r="N148" s="73"/>
      <c r="O148" s="73"/>
    </row>
    <row r="149" spans="2:15">
      <c r="B149" s="72"/>
      <c r="N149" s="73"/>
      <c r="O149" s="73"/>
    </row>
    <row r="150" spans="2:15">
      <c r="B150" s="72"/>
      <c r="N150" s="73"/>
      <c r="O150" s="73"/>
    </row>
    <row r="151" spans="2:15">
      <c r="B151" s="72"/>
      <c r="N151" s="73"/>
      <c r="O151" s="73"/>
    </row>
    <row r="152" spans="2:15">
      <c r="B152" s="72"/>
      <c r="N152" s="73"/>
      <c r="O152" s="73"/>
    </row>
    <row r="153" spans="2:15">
      <c r="B153" s="72"/>
      <c r="N153" s="73"/>
      <c r="O153" s="73"/>
    </row>
    <row r="154" spans="2:15">
      <c r="B154" s="72"/>
      <c r="N154" s="73"/>
      <c r="O154" s="73"/>
    </row>
    <row r="155" spans="2:15">
      <c r="B155" s="72"/>
      <c r="C155" s="70"/>
      <c r="N155" s="73"/>
      <c r="O155" s="73"/>
    </row>
    <row r="156" spans="2:15">
      <c r="B156" s="72"/>
      <c r="N156" s="73"/>
      <c r="O156" s="73"/>
    </row>
    <row r="157" spans="2:15">
      <c r="B157" s="72"/>
    </row>
    <row r="158" spans="2:15">
      <c r="B158" s="72"/>
    </row>
    <row r="159" spans="2:15">
      <c r="B159" s="72"/>
    </row>
    <row r="160" spans="2:15">
      <c r="B160" s="72"/>
    </row>
    <row r="161" spans="2:3">
      <c r="B161" s="72"/>
    </row>
    <row r="162" spans="2:3">
      <c r="B162" s="72"/>
    </row>
    <row r="163" spans="2:3">
      <c r="B163" s="72"/>
    </row>
    <row r="164" spans="2:3">
      <c r="B164" s="72"/>
    </row>
    <row r="165" spans="2:3">
      <c r="B165" s="72"/>
      <c r="C165" s="70"/>
    </row>
    <row r="166" spans="2:3">
      <c r="B166" s="72"/>
      <c r="C166" s="70"/>
    </row>
    <row r="167" spans="2:3">
      <c r="B167" s="72"/>
      <c r="C167" s="70"/>
    </row>
    <row r="168" spans="2:3">
      <c r="B168" s="72"/>
    </row>
    <row r="169" spans="2:3">
      <c r="B169" s="72"/>
    </row>
    <row r="170" spans="2:3">
      <c r="B170" s="72"/>
    </row>
    <row r="171" spans="2:3">
      <c r="B171" s="72"/>
    </row>
    <row r="172" spans="2:3">
      <c r="B172" s="72"/>
    </row>
    <row r="173" spans="2:3">
      <c r="B173" s="72"/>
    </row>
    <row r="174" spans="2:3">
      <c r="B174" s="72"/>
    </row>
    <row r="175" spans="2:3">
      <c r="B175" s="72"/>
    </row>
    <row r="176" spans="2:3">
      <c r="B176" s="72"/>
    </row>
    <row r="177" spans="2:3">
      <c r="B177" s="72"/>
    </row>
    <row r="178" spans="2:3">
      <c r="B178" s="72"/>
    </row>
    <row r="179" spans="2:3">
      <c r="B179" s="72"/>
    </row>
    <row r="180" spans="2:3">
      <c r="B180" s="72"/>
    </row>
    <row r="181" spans="2:3">
      <c r="B181" s="72"/>
    </row>
    <row r="182" spans="2:3">
      <c r="B182" s="72"/>
    </row>
    <row r="183" spans="2:3">
      <c r="B183" s="72"/>
    </row>
    <row r="184" spans="2:3">
      <c r="B184" s="72"/>
    </row>
    <row r="185" spans="2:3">
      <c r="B185" s="72"/>
    </row>
    <row r="186" spans="2:3">
      <c r="B186" s="72"/>
      <c r="C186" s="70"/>
    </row>
    <row r="187" spans="2:3">
      <c r="B187" s="72"/>
    </row>
    <row r="188" spans="2:3">
      <c r="B188" s="72"/>
    </row>
    <row r="189" spans="2:3">
      <c r="B189" s="72"/>
    </row>
    <row r="190" spans="2:3">
      <c r="B190" s="72"/>
    </row>
    <row r="191" spans="2:3">
      <c r="B191" s="72"/>
    </row>
    <row r="192" spans="2:3">
      <c r="B192" s="72"/>
    </row>
    <row r="193" spans="2:19">
      <c r="B193" s="72"/>
    </row>
    <row r="194" spans="2:19">
      <c r="B194" s="72"/>
    </row>
    <row r="195" spans="2:19">
      <c r="B195" s="72"/>
    </row>
    <row r="196" spans="2:19">
      <c r="B196" s="72"/>
    </row>
    <row r="197" spans="2:19">
      <c r="B197" s="72"/>
    </row>
    <row r="198" spans="2:19">
      <c r="B198" s="72"/>
      <c r="C198" s="70"/>
    </row>
    <row r="199" spans="2:19">
      <c r="B199" s="72"/>
    </row>
    <row r="200" spans="2:19">
      <c r="B200" s="72"/>
    </row>
    <row r="201" spans="2:19">
      <c r="B201" s="72"/>
    </row>
    <row r="202" spans="2:19">
      <c r="B202" s="72"/>
      <c r="S202" s="66" t="s">
        <v>106</v>
      </c>
    </row>
    <row r="203" spans="2:19">
      <c r="B203" s="72"/>
      <c r="L203" s="73"/>
    </row>
    <row r="204" spans="2:19">
      <c r="B204" s="72"/>
      <c r="L204" s="73"/>
    </row>
    <row r="205" spans="2:19">
      <c r="B205" s="72"/>
      <c r="L205" s="73"/>
      <c r="R205" s="66" t="s">
        <v>105</v>
      </c>
    </row>
    <row r="206" spans="2:19">
      <c r="B206" s="72"/>
      <c r="L206" s="73"/>
    </row>
    <row r="207" spans="2:19">
      <c r="B207" s="72"/>
    </row>
    <row r="208" spans="2:19">
      <c r="B208" s="72"/>
    </row>
    <row r="209" spans="2:19">
      <c r="B209" s="72"/>
    </row>
    <row r="210" spans="2:19">
      <c r="B210" s="72"/>
      <c r="C210" s="70" t="s">
        <v>118</v>
      </c>
    </row>
    <row r="211" spans="2:19">
      <c r="B211" s="72"/>
    </row>
    <row r="212" spans="2:19">
      <c r="B212" s="72"/>
      <c r="S212" s="66" t="s">
        <v>106</v>
      </c>
    </row>
    <row r="213" spans="2:19">
      <c r="B213" s="72"/>
      <c r="L213" s="73"/>
    </row>
    <row r="214" spans="2:19">
      <c r="B214" s="72"/>
      <c r="C214" s="70" t="s">
        <v>112</v>
      </c>
      <c r="L214" s="73"/>
    </row>
    <row r="215" spans="2:19">
      <c r="B215" s="72"/>
      <c r="C215" s="70" t="s">
        <v>116</v>
      </c>
      <c r="L215" s="73"/>
      <c r="R215" s="66" t="s">
        <v>105</v>
      </c>
    </row>
    <row r="216" spans="2:19">
      <c r="B216" s="72"/>
      <c r="H216" s="73"/>
      <c r="L216" s="73"/>
    </row>
    <row r="217" spans="2:19">
      <c r="B217" s="72"/>
      <c r="E217" s="73"/>
      <c r="H217" s="73"/>
    </row>
    <row r="218" spans="2:19">
      <c r="B218" s="72"/>
      <c r="C218" s="66" t="s">
        <v>117</v>
      </c>
      <c r="F218" s="73"/>
      <c r="G218" s="73"/>
      <c r="H218" s="73"/>
    </row>
    <row r="219" spans="2:19">
      <c r="B219" s="72"/>
      <c r="E219" s="73"/>
    </row>
    <row r="220" spans="2:19">
      <c r="B220" s="72"/>
      <c r="F220" s="73"/>
      <c r="G220" s="73"/>
    </row>
    <row r="221" spans="2:19">
      <c r="B221" s="72"/>
      <c r="D221" s="73"/>
    </row>
    <row r="222" spans="2:19">
      <c r="B222" s="72"/>
      <c r="D222" s="73"/>
    </row>
    <row r="223" spans="2:19">
      <c r="B223" s="72"/>
      <c r="D223" s="73"/>
    </row>
    <row r="224" spans="2:19">
      <c r="B224" s="72"/>
      <c r="D224" s="73"/>
      <c r="K224" s="73"/>
    </row>
    <row r="225" spans="2:6">
      <c r="B225" s="72"/>
      <c r="E225" s="73"/>
    </row>
    <row r="226" spans="2:6">
      <c r="B226" s="72"/>
      <c r="F226" s="73"/>
    </row>
    <row r="227" spans="2:6">
      <c r="B227" s="72"/>
    </row>
    <row r="228" spans="2:6">
      <c r="B228" s="72"/>
    </row>
    <row r="229" spans="2:6">
      <c r="B229" s="72"/>
    </row>
    <row r="230" spans="2:6">
      <c r="B230" s="72"/>
    </row>
    <row r="231" spans="2:6">
      <c r="B231" s="72"/>
    </row>
    <row r="232" spans="2:6">
      <c r="B232" s="72"/>
    </row>
    <row r="233" spans="2:6">
      <c r="B233" s="72"/>
    </row>
    <row r="234" spans="2:6">
      <c r="B234" s="72"/>
    </row>
    <row r="235" spans="2:6">
      <c r="B235" s="72"/>
    </row>
    <row r="236" spans="2:6">
      <c r="B236" s="72"/>
    </row>
    <row r="237" spans="2:6">
      <c r="B237" s="72"/>
    </row>
    <row r="238" spans="2:6">
      <c r="B238" s="72"/>
    </row>
    <row r="239" spans="2:6">
      <c r="B239" s="72"/>
    </row>
    <row r="240" spans="2:6">
      <c r="B240" s="72"/>
    </row>
    <row r="241" spans="2:2">
      <c r="B241" s="72"/>
    </row>
    <row r="242" spans="2:2">
      <c r="B242" s="72"/>
    </row>
    <row r="243" spans="2:2">
      <c r="B243" s="72"/>
    </row>
    <row r="244" spans="2:2">
      <c r="B244" s="72"/>
    </row>
    <row r="245" spans="2:2">
      <c r="B245" s="72"/>
    </row>
    <row r="246" spans="2:2">
      <c r="B246" s="72"/>
    </row>
    <row r="247" spans="2:2">
      <c r="B247" s="72"/>
    </row>
    <row r="248" spans="2:2">
      <c r="B248" s="72"/>
    </row>
    <row r="249" spans="2:2">
      <c r="B249" s="72"/>
    </row>
    <row r="250" spans="2:2">
      <c r="B250" s="72"/>
    </row>
    <row r="251" spans="2:2">
      <c r="B251" s="72"/>
    </row>
    <row r="252" spans="2:2">
      <c r="B252" s="72"/>
    </row>
    <row r="253" spans="2:2">
      <c r="B253" s="72"/>
    </row>
    <row r="254" spans="2:2">
      <c r="B254" s="72"/>
    </row>
    <row r="255" spans="2:2">
      <c r="B255" s="72"/>
    </row>
    <row r="256" spans="2:2">
      <c r="B256" s="72"/>
    </row>
    <row r="257" spans="2:2">
      <c r="B257" s="72"/>
    </row>
    <row r="258" spans="2:2">
      <c r="B258" s="72"/>
    </row>
    <row r="259" spans="2:2">
      <c r="B259" s="72"/>
    </row>
    <row r="260" spans="2:2">
      <c r="B260" s="72"/>
    </row>
    <row r="261" spans="2:2">
      <c r="B261" s="72"/>
    </row>
    <row r="262" spans="2:2">
      <c r="B262" s="72"/>
    </row>
    <row r="263" spans="2:2">
      <c r="B263" s="72"/>
    </row>
    <row r="264" spans="2:2">
      <c r="B264" s="72"/>
    </row>
    <row r="265" spans="2:2">
      <c r="B265" s="72"/>
    </row>
    <row r="266" spans="2:2">
      <c r="B266" s="72"/>
    </row>
    <row r="267" spans="2:2">
      <c r="B267" s="72"/>
    </row>
    <row r="268" spans="2:2">
      <c r="B268" s="72"/>
    </row>
    <row r="269" spans="2:2">
      <c r="B269" s="72"/>
    </row>
    <row r="270" spans="2:2">
      <c r="B270" s="72"/>
    </row>
    <row r="271" spans="2:2">
      <c r="B271" s="72"/>
    </row>
    <row r="272" spans="2:2">
      <c r="B272" s="72"/>
    </row>
    <row r="273" spans="2:2">
      <c r="B273" s="72"/>
    </row>
    <row r="274" spans="2:2">
      <c r="B274" s="72"/>
    </row>
    <row r="275" spans="2:2">
      <c r="B275" s="72"/>
    </row>
    <row r="276" spans="2:2">
      <c r="B276" s="72"/>
    </row>
    <row r="277" spans="2:2">
      <c r="B277" s="72"/>
    </row>
    <row r="278" spans="2:2">
      <c r="B278" s="72"/>
    </row>
    <row r="279" spans="2:2">
      <c r="B279" s="72"/>
    </row>
    <row r="280" spans="2:2">
      <c r="B280" s="72"/>
    </row>
    <row r="281" spans="2:2">
      <c r="B281" s="72"/>
    </row>
    <row r="282" spans="2:2">
      <c r="B282" s="72"/>
    </row>
    <row r="283" spans="2:2">
      <c r="B283" s="72"/>
    </row>
    <row r="284" spans="2:2">
      <c r="B284" s="72"/>
    </row>
    <row r="285" spans="2:2">
      <c r="B285" s="72"/>
    </row>
    <row r="286" spans="2:2">
      <c r="B286" s="72"/>
    </row>
    <row r="287" spans="2:2">
      <c r="B287" s="72"/>
    </row>
    <row r="288" spans="2:2">
      <c r="B288" s="72"/>
    </row>
    <row r="289" spans="2:2">
      <c r="B289" s="72"/>
    </row>
    <row r="290" spans="2:2">
      <c r="B290" s="72"/>
    </row>
    <row r="291" spans="2:2">
      <c r="B291" s="72"/>
    </row>
    <row r="292" spans="2:2">
      <c r="B292" s="72"/>
    </row>
    <row r="293" spans="2:2">
      <c r="B293" s="72"/>
    </row>
    <row r="294" spans="2:2">
      <c r="B294" s="72"/>
    </row>
    <row r="295" spans="2:2">
      <c r="B295" s="72"/>
    </row>
    <row r="296" spans="2:2">
      <c r="B296" s="72"/>
    </row>
    <row r="297" spans="2:2">
      <c r="B297" s="72"/>
    </row>
    <row r="298" spans="2:2">
      <c r="B298" s="72"/>
    </row>
    <row r="299" spans="2:2">
      <c r="B299" s="72"/>
    </row>
    <row r="300" spans="2:2">
      <c r="B300" s="72"/>
    </row>
    <row r="301" spans="2:2">
      <c r="B301" s="72"/>
    </row>
    <row r="302" spans="2:2">
      <c r="B302" s="72"/>
    </row>
    <row r="303" spans="2:2">
      <c r="B303" s="72"/>
    </row>
    <row r="304" spans="2:2">
      <c r="B304" s="72"/>
    </row>
    <row r="305" spans="2:2">
      <c r="B305" s="72"/>
    </row>
    <row r="306" spans="2:2">
      <c r="B306" s="72"/>
    </row>
  </sheetData>
  <hyperlinks>
    <hyperlink ref="R12" r:id="rId1" xr:uid="{4B10D7CA-F01F-884A-92AB-AE9B65986533}"/>
  </hyperlinks>
  <pageMargins left="0.75" right="0.75" top="1" bottom="1" header="0.5" footer="0.5"/>
  <pageSetup paperSize="9" orientation="portrait" horizontalDpi="4294967292" verticalDpi="4294967292"/>
  <drawing r:id="rId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Chael Kruip</cp:lastModifiedBy>
  <cp:lastPrinted>2015-02-13T09:40:54Z</cp:lastPrinted>
  <dcterms:created xsi:type="dcterms:W3CDTF">2011-10-26T09:05:09Z</dcterms:created>
  <dcterms:modified xsi:type="dcterms:W3CDTF">2018-09-05T11:33:01Z</dcterms:modified>
</cp:coreProperties>
</file>